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50400" sheetId="2" r:id="rId1"/>
    <sheet name="50400," sheetId="1" r:id="rId2"/>
    <sheet name="50300" sheetId="3" r:id="rId3"/>
    <sheet name="50320" sheetId="4" r:id="rId4"/>
    <sheet name="50500" sheetId="6" r:id="rId5"/>
    <sheet name="Лист1" sheetId="5" r:id="rId6"/>
  </sheets>
  <definedNames>
    <definedName name="_xlnm.Print_Area" localSheetId="2">'50300'!$A$1:$G$32</definedName>
    <definedName name="_xlnm.Print_Area" localSheetId="3">'50320'!$A$1:$G$30</definedName>
    <definedName name="_xlnm.Print_Area" localSheetId="1">'50400,'!$A$1:$F$167</definedName>
    <definedName name="_xlnm.Print_Area" localSheetId="4">'50500'!$A$1:$G$31</definedName>
  </definedNames>
  <calcPr calcId="152511" refMode="R1C1"/>
</workbook>
</file>

<file path=xl/calcChain.xml><?xml version="1.0" encoding="utf-8"?>
<calcChain xmlns="http://schemas.openxmlformats.org/spreadsheetml/2006/main">
  <c r="E23" i="6" l="1"/>
  <c r="D11" i="6"/>
  <c r="D123" i="1"/>
  <c r="E99" i="1"/>
  <c r="E24" i="6" l="1"/>
  <c r="F75" i="1"/>
  <c r="K29" i="2"/>
  <c r="K28" i="2"/>
  <c r="F28" i="2"/>
  <c r="G28" i="2" s="1"/>
  <c r="H28" i="2" s="1"/>
  <c r="H21" i="2"/>
  <c r="E153" i="1" l="1"/>
  <c r="F10" i="1"/>
  <c r="E24" i="3"/>
  <c r="D12" i="3"/>
  <c r="D20" i="1" l="1"/>
  <c r="E164" i="1" l="1"/>
  <c r="E22" i="4" l="1"/>
  <c r="D11" i="4"/>
  <c r="E23" i="4" l="1"/>
  <c r="E25" i="3"/>
  <c r="F29" i="2" l="1"/>
  <c r="G29" i="2" s="1"/>
  <c r="H29" i="2" s="1"/>
  <c r="F27" i="2" l="1"/>
  <c r="F25" i="2"/>
  <c r="G25" i="2" s="1"/>
  <c r="F26" i="2"/>
  <c r="G26" i="2" s="1"/>
  <c r="C25" i="2"/>
  <c r="F24" i="2"/>
  <c r="G24" i="2" l="1"/>
  <c r="H24" i="2" s="1"/>
  <c r="I24" i="2" s="1"/>
  <c r="J24" i="2" s="1"/>
  <c r="K24" i="2" s="1"/>
  <c r="G27" i="2"/>
  <c r="F19" i="2"/>
  <c r="C20" i="2"/>
  <c r="C26" i="2" s="1"/>
  <c r="F23" i="2"/>
  <c r="F22" i="2"/>
  <c r="F20" i="2"/>
  <c r="F18" i="2"/>
  <c r="F17" i="2"/>
  <c r="G17" i="2" s="1"/>
  <c r="H17" i="2" s="1"/>
  <c r="I17" i="2" s="1"/>
  <c r="F16" i="2"/>
  <c r="H16" i="2" l="1"/>
  <c r="J16" i="2" s="1"/>
  <c r="G16" i="2"/>
  <c r="J17" i="2"/>
  <c r="K17" i="2" s="1"/>
  <c r="H27" i="2"/>
  <c r="G23" i="2"/>
  <c r="H23" i="2" s="1"/>
  <c r="I23" i="2" s="1"/>
  <c r="J23" i="2" s="1"/>
  <c r="K23" i="2" s="1"/>
  <c r="G22" i="2"/>
  <c r="H22" i="2" s="1"/>
  <c r="I22" i="2" s="1"/>
  <c r="H19" i="2"/>
  <c r="J19" i="2" s="1"/>
  <c r="G18" i="2"/>
  <c r="H18" i="2" s="1"/>
  <c r="K16" i="2"/>
  <c r="G20" i="2"/>
  <c r="K19" i="2" l="1"/>
  <c r="I30" i="2"/>
  <c r="H30" i="2"/>
  <c r="I18" i="2"/>
  <c r="I20" i="2" s="1"/>
  <c r="H20" i="2"/>
  <c r="I25" i="2"/>
  <c r="H25" i="2"/>
  <c r="J22" i="2"/>
  <c r="K22" i="2" l="1"/>
  <c r="J25" i="2"/>
  <c r="J27" i="2"/>
  <c r="K27" i="2" s="1"/>
  <c r="I26" i="2"/>
  <c r="H26" i="2"/>
  <c r="J18" i="2"/>
  <c r="K18" i="2" l="1"/>
  <c r="J20" i="2"/>
  <c r="J26" i="2" s="1"/>
  <c r="J30" i="2"/>
  <c r="F64" i="1"/>
  <c r="E42" i="1"/>
  <c r="D25" i="1"/>
  <c r="D33" i="1" s="1"/>
  <c r="J31" i="2" l="1"/>
  <c r="E165" i="1"/>
</calcChain>
</file>

<file path=xl/sharedStrings.xml><?xml version="1.0" encoding="utf-8"?>
<sst xmlns="http://schemas.openxmlformats.org/spreadsheetml/2006/main" count="339" uniqueCount="205">
  <si>
    <t>1. Расчеты (обоснования) выплат персоналу (строка 210)</t>
  </si>
  <si>
    <t xml:space="preserve">            1.1. Расчеты (обоснования) расходов на оплату труда</t>
  </si>
  <si>
    <t>N п/п</t>
  </si>
  <si>
    <t>Должность, группа должностей</t>
  </si>
  <si>
    <t>Установленная численность, единиц</t>
  </si>
  <si>
    <t>в том числе:</t>
  </si>
  <si>
    <t>по должностному окладу</t>
  </si>
  <si>
    <t>по выплатам стимулирующего характера</t>
  </si>
  <si>
    <t>Итого:</t>
  </si>
  <si>
    <t>x</t>
  </si>
  <si>
    <t>1.2. Расчеты (обоснования) выплат персоналу при направлении</t>
  </si>
  <si>
    <t>в служебные командировки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</si>
  <si>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</si>
  <si>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</si>
  <si>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</si>
  <si>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</si>
  <si>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r>
      <t>Сумма, руб. (</t>
    </r>
    <r>
      <rPr>
        <sz val="10"/>
        <color rgb="FF0000FF"/>
        <rFont val="Arial"/>
        <family val="2"/>
        <charset val="204"/>
      </rPr>
      <t>гр. 3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4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5</t>
    </r>
    <r>
      <rPr>
        <sz val="10"/>
        <color theme="1"/>
        <rFont val="Arial"/>
        <family val="2"/>
        <charset val="204"/>
      </rPr>
      <t>)</t>
    </r>
  </si>
  <si>
    <t>страхование в Пенсионный фонд Российской Федерации, в Фонд</t>
  </si>
  <si>
    <t>социального страхования Российской Федерации, в Федеральный</t>
  </si>
  <si>
    <t>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</si>
  <si>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</si>
  <si>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</si>
  <si>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</si>
  <si>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</si>
  <si>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1.1.</t>
  </si>
  <si>
    <t>по ставке 22,0%</t>
  </si>
  <si>
    <t>1.2.</t>
  </si>
  <si>
    <t>по ставке 10,0%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</si>
  <si>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</si>
  <si>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</si>
  <si>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</si>
  <si>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</si>
  <si>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2,9%</t>
  </si>
  <si>
    <t>2.2.</t>
  </si>
  <si>
    <t>с применением ставки взносов в Фонд социального страхования Российской Федерации по ставке 0,0%</t>
  </si>
  <si>
    <t>2.3.</t>
  </si>
  <si>
    <t>обязательное социальное страхование от несчастных случаев на производстве и профессиональных заболеваний по ставке 0,2%</t>
  </si>
  <si>
    <t>2.4.</t>
  </si>
  <si>
    <t>обязательное социальное страхование от несчастных случаев на производстве и профессиональных заболеваний по ставке 0,_% &lt;*&gt;</t>
  </si>
  <si>
    <t>2.5.</t>
  </si>
  <si>
    <t>Страховые взносы в Федеральный фонд обязательного медицинского страхования, всего (по ставке 5,1%)</t>
  </si>
  <si>
    <t>сборов и иных платежей</t>
  </si>
  <si>
    <r>
      <t>Сумма исчисленного налога, подлежащего уплате, руб. (</t>
    </r>
    <r>
      <rPr>
        <sz val="10"/>
        <color rgb="FF0000FF"/>
        <rFont val="Arial"/>
        <family val="2"/>
        <charset val="204"/>
      </rPr>
      <t>гр. 3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4</t>
    </r>
    <r>
      <rPr>
        <sz val="10"/>
        <color theme="1"/>
        <rFont val="Arial"/>
        <family val="2"/>
        <charset val="204"/>
      </rPr>
      <t xml:space="preserve"> / 100)</t>
    </r>
  </si>
  <si>
    <t>(кроме расходовна закупку товаров, работ, услуг)</t>
  </si>
  <si>
    <t>Наименование показателя</t>
  </si>
  <si>
    <t>Размер одной выплаты, руб.</t>
  </si>
  <si>
    <t>Количество выплат в год</t>
  </si>
  <si>
    <r>
      <t>Общая сумма выплат, руб. (</t>
    </r>
    <r>
      <rPr>
        <sz val="10"/>
        <color rgb="FF0000FF"/>
        <rFont val="Arial"/>
        <family val="2"/>
        <charset val="204"/>
      </rPr>
      <t>гр. 3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4</t>
    </r>
    <r>
      <rPr>
        <sz val="10"/>
        <color theme="1"/>
        <rFont val="Arial"/>
        <family val="2"/>
        <charset val="204"/>
      </rPr>
      <t>)</t>
    </r>
  </si>
  <si>
    <t>4. Расчет (обоснование) расходов на закупку товаров, работ, услуг</t>
  </si>
  <si>
    <t>4.1. Расчет (обоснование)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</si>
  <si>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</si>
  <si>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</si>
  <si>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</si>
  <si>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Размер потребления ресурсов</t>
  </si>
  <si>
    <t>Тариф (с учетом НДС), руб.</t>
  </si>
  <si>
    <t>Индексация, %</t>
  </si>
  <si>
    <r>
      <t>Сумма, руб. (</t>
    </r>
    <r>
      <rPr>
        <sz val="10"/>
        <color rgb="FF0000FF"/>
        <rFont val="Arial"/>
        <family val="2"/>
        <charset val="204"/>
      </rPr>
      <t>гр. 4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5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6</t>
    </r>
    <r>
      <rPr>
        <sz val="10"/>
        <color theme="1"/>
        <rFont val="Arial"/>
        <family val="2"/>
        <charset val="204"/>
      </rPr>
      <t>)</t>
    </r>
  </si>
  <si>
    <t>Количество</t>
  </si>
  <si>
    <t>по содержанию имущества</t>
  </si>
  <si>
    <t>Объект</t>
  </si>
  <si>
    <t>Количество работ (услуг)</t>
  </si>
  <si>
    <t>Стоимость работ (услуг), руб.</t>
  </si>
  <si>
    <t>Количество договоров</t>
  </si>
  <si>
    <t>Стоимость услуги, руб.</t>
  </si>
  <si>
    <t>средств, материальных запасов</t>
  </si>
  <si>
    <t>Средняя стоимость, руб.</t>
  </si>
  <si>
    <r>
      <t>Сумма, руб. (</t>
    </r>
    <r>
      <rPr>
        <sz val="10"/>
        <color rgb="FF0000FF"/>
        <rFont val="Arial"/>
        <family val="2"/>
        <charset val="204"/>
      </rPr>
      <t>гр. 2</t>
    </r>
    <r>
      <rPr>
        <sz val="10"/>
        <color theme="1"/>
        <rFont val="Arial"/>
        <family val="2"/>
        <charset val="204"/>
      </rPr>
      <t xml:space="preserve"> x </t>
    </r>
    <r>
      <rPr>
        <sz val="10"/>
        <color rgb="FF0000FF"/>
        <rFont val="Arial"/>
        <family val="2"/>
        <charset val="204"/>
      </rPr>
      <t>гр. 3</t>
    </r>
    <r>
      <rPr>
        <sz val="10"/>
        <color theme="1"/>
        <rFont val="Arial"/>
        <family val="2"/>
        <charset val="204"/>
      </rPr>
      <t>)</t>
    </r>
  </si>
  <si>
    <t>АУП</t>
  </si>
  <si>
    <t>Иные</t>
  </si>
  <si>
    <t>ВСЕГО</t>
  </si>
  <si>
    <t>Среднемесячный размер оплаты труда на одного раб,руб.</t>
  </si>
  <si>
    <r>
      <t>Фонд оплаты труда в год, руб. (</t>
    </r>
    <r>
      <rPr>
        <sz val="10"/>
        <color rgb="FF0000FF"/>
        <rFont val="Arial"/>
        <family val="2"/>
        <charset val="204"/>
      </rPr>
      <t>гр. 8+гр.9</t>
    </r>
    <r>
      <rPr>
        <sz val="10"/>
        <color theme="1"/>
        <rFont val="Arial"/>
        <family val="2"/>
        <charset val="204"/>
      </rPr>
      <t>)*12</t>
    </r>
  </si>
  <si>
    <t>Ежемесячная надбавка к должностному окладу,21,7 %</t>
  </si>
  <si>
    <t>Районный коэффициент, 15%</t>
  </si>
  <si>
    <t>УВП</t>
  </si>
  <si>
    <t>ГОССТАНДАРТ</t>
  </si>
  <si>
    <t>х</t>
  </si>
  <si>
    <t>МОП</t>
  </si>
  <si>
    <t xml:space="preserve"> Код видов расходов ________290/852_______________________________</t>
  </si>
  <si>
    <t>квартал</t>
  </si>
  <si>
    <t>Ставка налога, руб.</t>
  </si>
  <si>
    <t>Код видов расходов ___________290/853_____________________</t>
  </si>
  <si>
    <t>услуги связи</t>
  </si>
  <si>
    <t>услуги интернет</t>
  </si>
  <si>
    <t>электроэнергия</t>
  </si>
  <si>
    <t>водоснабжение</t>
  </si>
  <si>
    <t>водоотведение</t>
  </si>
  <si>
    <t>дератизация,дезинсекц</t>
  </si>
  <si>
    <t>ООО "СЭС"</t>
  </si>
  <si>
    <t>Тех.обслуживание ОПС</t>
  </si>
  <si>
    <t>ООО "Эридан"</t>
  </si>
  <si>
    <t>ТО видеонаблюдения</t>
  </si>
  <si>
    <t>ТО э/оборудования</t>
  </si>
  <si>
    <t>ТО,диагност.ремонт тр.средств</t>
  </si>
  <si>
    <t xml:space="preserve">ИП Ненашев </t>
  </si>
  <si>
    <t>Испытания д/эл.средств,замеры</t>
  </si>
  <si>
    <t>Поверка весового обор</t>
  </si>
  <si>
    <t>ИП Плеханов С.Г.</t>
  </si>
  <si>
    <t>Освид.,зарядка огнет.</t>
  </si>
  <si>
    <t>Обсл.ремонт,заправка компьют,эл.обор.муз.ц.</t>
  </si>
  <si>
    <t>ООО "ТСС"</t>
  </si>
  <si>
    <t>Сбор,вывоз ТБО</t>
  </si>
  <si>
    <t>ООО "Сервис-Град"</t>
  </si>
  <si>
    <t>МУП Байкаловский</t>
  </si>
  <si>
    <t>Уборка снега,скашивание травы</t>
  </si>
  <si>
    <t>по договорам</t>
  </si>
  <si>
    <t>предрейсовый м/о водит.</t>
  </si>
  <si>
    <t>эксплуат.обсл.обор.РСПИ</t>
  </si>
  <si>
    <t>монитор.сост.трев.сигнал</t>
  </si>
  <si>
    <t>аб.обслуж.сист. Глонасс</t>
  </si>
  <si>
    <t>производственный контроль</t>
  </si>
  <si>
    <t>автогражд.страхование</t>
  </si>
  <si>
    <t>услуги по охране объектов</t>
  </si>
  <si>
    <t>Проекты,лимиты,утил.лам</t>
  </si>
  <si>
    <t>Обучение водителей,кочег.</t>
  </si>
  <si>
    <t>Аттестация рабочих мест</t>
  </si>
  <si>
    <t xml:space="preserve">медобслужив.Летнего лагер </t>
  </si>
  <si>
    <t>приобретение ГСМ</t>
  </si>
  <si>
    <t xml:space="preserve">приобретение угля </t>
  </si>
  <si>
    <t>приобретение дров</t>
  </si>
  <si>
    <t>запчасти к авт,орг.технике</t>
  </si>
  <si>
    <t>мягкий инвентарь</t>
  </si>
  <si>
    <t>эл.товары</t>
  </si>
  <si>
    <t>хоз.товары,моющие</t>
  </si>
  <si>
    <t>спортинвентарь</t>
  </si>
  <si>
    <t>строительные товары</t>
  </si>
  <si>
    <t>интернат</t>
  </si>
  <si>
    <t>балансируемые</t>
  </si>
  <si>
    <t>учителя</t>
  </si>
  <si>
    <t>образов.услуга</t>
  </si>
  <si>
    <t>содержание детей</t>
  </si>
  <si>
    <t>Итого по 0702:</t>
  </si>
  <si>
    <t>Итого по 0701:</t>
  </si>
  <si>
    <t xml:space="preserve">приложение № 1 </t>
  </si>
  <si>
    <t>Код видов расходов _________111/211______________________________________</t>
  </si>
  <si>
    <t>Код видов расходов ________112 / 212_______________________________</t>
  </si>
  <si>
    <t>1.3. Расчеты (обоснования) страховых взносов на обязательное</t>
  </si>
  <si>
    <t>Код видов расходов ________119 / 213_______________________________</t>
  </si>
  <si>
    <t>Код видов расходов __________244 / 221_________________________</t>
  </si>
  <si>
    <t>Код видов расходов __________244 / 223_________________________</t>
  </si>
  <si>
    <t>Код видов расходов __________244 / 225_________________________</t>
  </si>
  <si>
    <t>Код видов расходов __________244 / 226_____________________</t>
  </si>
  <si>
    <t>Код видов расходов __________244 / 340_____________________</t>
  </si>
  <si>
    <t>Код видов расходов ___________290/244_____________________</t>
  </si>
  <si>
    <t>ВСЕГО по 50400</t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</si>
  <si>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3"/>
        <color theme="1"/>
        <rFont val="Arial"/>
        <family val="2"/>
        <charset val="204"/>
      </rPr>
      <t>Расчет (обоснование) расходов на уплату налогов,</t>
    </r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</si>
  <si>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3"/>
        <color theme="1"/>
        <rFont val="Arial"/>
        <family val="2"/>
        <charset val="204"/>
      </rPr>
      <t xml:space="preserve">Расчет (обоснование) прочих расходов </t>
    </r>
  </si>
  <si>
    <t>4.2. Расчет (обоснование) расходов на оплату коммунальных услуг</t>
  </si>
  <si>
    <t>4.3. Расчет (обоснование) расходов на оплату работ, услуг</t>
  </si>
  <si>
    <t>4.4. Расчет (обоснование) расходов на оплату прочих работ, услуг</t>
  </si>
  <si>
    <r>
      <t>4.5.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3"/>
        <color theme="1"/>
        <rFont val="Arial"/>
        <family val="2"/>
        <charset val="204"/>
      </rPr>
      <t xml:space="preserve">Расчет (обоснование) прочих расходов </t>
    </r>
  </si>
  <si>
    <t>4.6. Расчет (обоснование) расходов на приобретение основных</t>
  </si>
  <si>
    <t>Главный бухгалтер:    _______      (Ибрагимова З.Ш.)</t>
  </si>
  <si>
    <t>к плану финансово-хозяйственной деятельности</t>
  </si>
  <si>
    <t>организация питания по пришкольному лагерю</t>
  </si>
  <si>
    <t>приложение № З</t>
  </si>
  <si>
    <t>1.0. Расчет (обоснование) расходов на оплату прочих работ, услуг</t>
  </si>
  <si>
    <t>1.1. Расчет (обоснование) расходов на приобретение основных</t>
  </si>
  <si>
    <t>продукты питания по дошкольному образованию</t>
  </si>
  <si>
    <t>ВСЕГО по 50300</t>
  </si>
  <si>
    <t>Количество детей</t>
  </si>
  <si>
    <t>надбавки,выплаты</t>
  </si>
  <si>
    <t>организация питания по ОДП</t>
  </si>
  <si>
    <t>канцелярские и хозяйственные товары</t>
  </si>
  <si>
    <t>ВСЕГО по 50320</t>
  </si>
  <si>
    <t>ИТОГО РАСХОДОВ  50400:</t>
  </si>
  <si>
    <t>суточные</t>
  </si>
  <si>
    <t>проезд г.Тюмень,г.Тобольск</t>
  </si>
  <si>
    <t>Расчеты(обоснования) к плану финансово-хозяйственной деятельности  по 50400</t>
  </si>
  <si>
    <t>Расчеты(обоснования) к плану финансово-хозяйственной деятельности по 50300</t>
  </si>
  <si>
    <t>Расчеты(обоснования) к плану финансово-хозяйственной деятельности по 50320</t>
  </si>
  <si>
    <t>приложение № 4</t>
  </si>
  <si>
    <t>4.7. Расчет (обоснование) расходов на приобретение основных</t>
  </si>
  <si>
    <t>Код видов расходов __________244 / 310_____________________</t>
  </si>
  <si>
    <t>мебель,оборудование</t>
  </si>
  <si>
    <t>сантехника</t>
  </si>
  <si>
    <t>увеличение материальных запасов</t>
  </si>
  <si>
    <t>продукты питания на летний пришкольный лагерь</t>
  </si>
  <si>
    <t>организация  дополнительных платных услуг</t>
  </si>
  <si>
    <t>приобретение расходных материалов</t>
  </si>
  <si>
    <t>МОП,восп.</t>
  </si>
  <si>
    <t xml:space="preserve">балансируемые </t>
  </si>
  <si>
    <t>газ</t>
  </si>
  <si>
    <t>ТО,ремонт котельных,тепловых сетей</t>
  </si>
  <si>
    <t>техобслуживание,ремонт эл.отопительной системы</t>
  </si>
  <si>
    <t>ОАО "Автодиагност"</t>
  </si>
  <si>
    <t>акарицидная обработка территории от насекомых</t>
  </si>
  <si>
    <t>гиг.обучение,сан.техн.мин.</t>
  </si>
  <si>
    <t>нотар.усл.,сертиф.,ключиЭЦП</t>
  </si>
  <si>
    <t>обновление лиц.,свед.отчетности,сопр.прогр.сайтов</t>
  </si>
  <si>
    <t>медосмотр сотрудников</t>
  </si>
  <si>
    <t>медикаменты для аптечек</t>
  </si>
  <si>
    <t>развивающие игры,к/товары</t>
  </si>
  <si>
    <t>канц.товары,нагл.пособия</t>
  </si>
  <si>
    <t>Расчеты(обоснования) к плану финансово-хозяйственной деятельности по 50500</t>
  </si>
  <si>
    <t>приложение № 5</t>
  </si>
  <si>
    <t>компенсация род.платы</t>
  </si>
  <si>
    <t>питание льготных категорий</t>
  </si>
  <si>
    <t>целевые субс. на питание</t>
  </si>
  <si>
    <t xml:space="preserve">услуги по организации питания </t>
  </si>
  <si>
    <t>ВСЕГО по 50500</t>
  </si>
  <si>
    <t>налоги,госпошлины,измен.в учредит.док-ты</t>
  </si>
  <si>
    <t>уплата иных платежей</t>
  </si>
  <si>
    <t>ООО "Фортуна"</t>
  </si>
  <si>
    <t>курсы,семинары 38чел*8900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</si>
</sst>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left" vertical="center" wrapText="1" indent="3"/>
    </xf>
    <xf numFmtId="0" fontId="6" fillId="0" borderId="8" xfId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/>
    <xf numFmtId="2" fontId="3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/>
    <xf numFmtId="0" fontId="3" fillId="0" borderId="8" xfId="0" applyFont="1" applyBorder="1" applyAlignment="1">
      <alignment horizontal="center" vertical="center" wrapText="1"/>
    </xf>
    <xf numFmtId="2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0" fillId="0" borderId="0" xfId="0" applyFont="1"/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10" fillId="0" borderId="0" xfId="0" applyFont="1" applyBorder="1"/>
    <xf numFmtId="164" fontId="9" fillId="0" borderId="8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0" zoomScaleNormal="100" workbookViewId="0">
      <selection activeCell="J31" sqref="J31"/>
    </sheetView>
  </sheetViews>
  <sheetFormatPr defaultRowHeight="14.4" x14ac:dyDescent="0.3"/>
  <cols>
    <col min="1" max="1" width="9.33203125" customWidth="1"/>
    <col min="2" max="2" width="16.6640625" customWidth="1"/>
    <col min="3" max="3" width="8.33203125" customWidth="1"/>
    <col min="4" max="4" width="10.109375" customWidth="1"/>
    <col min="5" max="5" width="9.33203125" customWidth="1"/>
    <col min="6" max="7" width="10.6640625" customWidth="1"/>
    <col min="8" max="9" width="12.33203125" customWidth="1"/>
    <col min="10" max="10" width="12.6640625" customWidth="1"/>
    <col min="11" max="11" width="9.44140625" customWidth="1"/>
    <col min="12" max="12" width="10.109375" bestFit="1" customWidth="1"/>
  </cols>
  <sheetData>
    <row r="1" spans="1:11" x14ac:dyDescent="0.3">
      <c r="H1" s="107" t="s">
        <v>133</v>
      </c>
      <c r="I1" s="107"/>
      <c r="J1" s="107"/>
      <c r="K1" s="107"/>
    </row>
    <row r="2" spans="1:11" x14ac:dyDescent="0.3">
      <c r="H2" s="107" t="s">
        <v>153</v>
      </c>
      <c r="I2" s="107"/>
      <c r="J2" s="107"/>
      <c r="K2" s="107"/>
    </row>
    <row r="3" spans="1:11" ht="20.399999999999999" customHeight="1" x14ac:dyDescent="0.35">
      <c r="C3" s="47" t="s">
        <v>168</v>
      </c>
      <c r="D3" s="47"/>
      <c r="E3" s="47"/>
      <c r="F3" s="47"/>
      <c r="G3" s="47"/>
      <c r="H3" s="48"/>
      <c r="I3" s="46"/>
      <c r="J3" s="46"/>
      <c r="K3" s="46"/>
    </row>
    <row r="4" spans="1:11" ht="16.8" x14ac:dyDescent="0.3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16.8" x14ac:dyDescent="0.3">
      <c r="A5" s="1"/>
    </row>
    <row r="6" spans="1:11" ht="16.8" x14ac:dyDescent="0.3">
      <c r="A6" s="108" t="s">
        <v>134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1" ht="16.8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16.8" x14ac:dyDescent="0.3">
      <c r="A8" s="1"/>
    </row>
    <row r="9" spans="1:11" ht="16.8" x14ac:dyDescent="0.3">
      <c r="A9" s="109" t="s">
        <v>1</v>
      </c>
      <c r="B9" s="109"/>
      <c r="C9" s="109"/>
      <c r="D9" s="109"/>
      <c r="E9" s="109"/>
      <c r="F9" s="109"/>
      <c r="G9" s="109"/>
      <c r="H9" s="109"/>
      <c r="I9" s="109"/>
      <c r="J9" s="109"/>
    </row>
    <row r="10" spans="1:11" ht="15" thickBot="1" x14ac:dyDescent="0.35">
      <c r="A10" s="2"/>
    </row>
    <row r="11" spans="1:11" x14ac:dyDescent="0.3">
      <c r="A11" s="93" t="s">
        <v>2</v>
      </c>
      <c r="B11" s="93" t="s">
        <v>3</v>
      </c>
      <c r="C11" s="93" t="s">
        <v>4</v>
      </c>
      <c r="D11" s="104" t="s">
        <v>6</v>
      </c>
      <c r="E11" s="104" t="s">
        <v>161</v>
      </c>
      <c r="F11" s="104" t="s">
        <v>73</v>
      </c>
      <c r="G11" s="93" t="s">
        <v>72</v>
      </c>
      <c r="H11" s="104" t="s">
        <v>69</v>
      </c>
      <c r="I11" s="93" t="s">
        <v>7</v>
      </c>
      <c r="J11" s="93" t="s">
        <v>71</v>
      </c>
      <c r="K11" s="93" t="s">
        <v>70</v>
      </c>
    </row>
    <row r="12" spans="1:11" x14ac:dyDescent="0.3">
      <c r="A12" s="94"/>
      <c r="B12" s="94"/>
      <c r="C12" s="94"/>
      <c r="D12" s="105"/>
      <c r="E12" s="105"/>
      <c r="F12" s="105"/>
      <c r="G12" s="94"/>
      <c r="H12" s="105"/>
      <c r="I12" s="94"/>
      <c r="J12" s="94"/>
      <c r="K12" s="94"/>
    </row>
    <row r="13" spans="1:11" ht="21" customHeight="1" thickBot="1" x14ac:dyDescent="0.35">
      <c r="A13" s="95"/>
      <c r="B13" s="95"/>
      <c r="C13" s="95"/>
      <c r="D13" s="106"/>
      <c r="E13" s="106"/>
      <c r="F13" s="106"/>
      <c r="G13" s="95"/>
      <c r="H13" s="106"/>
      <c r="I13" s="95"/>
      <c r="J13" s="95"/>
      <c r="K13" s="95"/>
    </row>
    <row r="14" spans="1:11" ht="15" thickBot="1" x14ac:dyDescent="0.35">
      <c r="A14" s="24">
        <v>1</v>
      </c>
      <c r="B14" s="25">
        <v>2</v>
      </c>
      <c r="C14" s="25">
        <v>3</v>
      </c>
      <c r="D14" s="25">
        <v>4</v>
      </c>
      <c r="E14" s="25">
        <v>5</v>
      </c>
      <c r="F14" s="25">
        <v>6</v>
      </c>
      <c r="G14" s="9">
        <v>7</v>
      </c>
      <c r="H14" s="25">
        <v>8</v>
      </c>
      <c r="I14" s="25">
        <v>9</v>
      </c>
      <c r="J14" s="25">
        <v>10</v>
      </c>
      <c r="K14" s="25">
        <v>11</v>
      </c>
    </row>
    <row r="15" spans="1:11" ht="13.2" customHeight="1" thickBot="1" x14ac:dyDescent="0.35">
      <c r="A15" s="99" t="s">
        <v>75</v>
      </c>
      <c r="B15" s="100"/>
      <c r="C15" s="101"/>
      <c r="D15" s="25"/>
      <c r="E15" s="25"/>
      <c r="F15" s="25"/>
      <c r="G15" s="24"/>
      <c r="H15" s="25"/>
      <c r="I15" s="25"/>
      <c r="J15" s="25"/>
      <c r="K15" s="25"/>
    </row>
    <row r="16" spans="1:11" ht="15" thickBot="1" x14ac:dyDescent="0.35">
      <c r="A16" s="24">
        <v>1</v>
      </c>
      <c r="B16" s="25" t="s">
        <v>67</v>
      </c>
      <c r="C16" s="55">
        <v>5</v>
      </c>
      <c r="D16" s="19">
        <v>116274.92</v>
      </c>
      <c r="E16" s="25"/>
      <c r="F16" s="19">
        <f>(D16+E16)*15%</f>
        <v>17441.237999999998</v>
      </c>
      <c r="G16" s="26">
        <f>(D16+F16)*21.7%</f>
        <v>29016.406285999998</v>
      </c>
      <c r="H16" s="19">
        <f>(D16+E16+F16+G16)</f>
        <v>162732.56428599998</v>
      </c>
      <c r="I16" s="19">
        <v>52157.98</v>
      </c>
      <c r="J16" s="85">
        <f>(H16+I16)*12</f>
        <v>2578686.531432</v>
      </c>
      <c r="K16" s="25">
        <f>J16/12/5</f>
        <v>42978.108857200001</v>
      </c>
    </row>
    <row r="17" spans="1:17" ht="15" thickBot="1" x14ac:dyDescent="0.35">
      <c r="A17" s="24">
        <v>2</v>
      </c>
      <c r="B17" s="25" t="s">
        <v>68</v>
      </c>
      <c r="C17" s="55">
        <v>3.5</v>
      </c>
      <c r="D17" s="19">
        <v>38583.64</v>
      </c>
      <c r="E17" s="25"/>
      <c r="F17" s="19">
        <f>(D17+E17)*15%</f>
        <v>5787.5459999999994</v>
      </c>
      <c r="G17" s="80">
        <f t="shared" ref="G17:G18" si="0">(D17+F17)*21.7%</f>
        <v>9628.5473620000012</v>
      </c>
      <c r="H17" s="19">
        <f t="shared" ref="H17:H24" si="1">(D17+E17+F17+G17)</f>
        <v>53999.733361999999</v>
      </c>
      <c r="I17" s="19">
        <f>H17/70*30</f>
        <v>23142.74286942857</v>
      </c>
      <c r="J17" s="19">
        <f>(H17+I17)*12</f>
        <v>925709.71477714274</v>
      </c>
      <c r="K17" s="25">
        <f>J17/12/3.5</f>
        <v>22040.707494693874</v>
      </c>
    </row>
    <row r="18" spans="1:17" ht="15" thickBot="1" x14ac:dyDescent="0.35">
      <c r="A18" s="24">
        <v>3</v>
      </c>
      <c r="B18" s="25" t="s">
        <v>74</v>
      </c>
      <c r="C18" s="55">
        <v>3.25</v>
      </c>
      <c r="D18" s="19">
        <v>34637.9</v>
      </c>
      <c r="E18" s="25"/>
      <c r="F18" s="19">
        <f>(D18+E18)*15%</f>
        <v>5195.6850000000004</v>
      </c>
      <c r="G18" s="80">
        <f t="shared" si="0"/>
        <v>8643.8879450000004</v>
      </c>
      <c r="H18" s="19">
        <f t="shared" si="1"/>
        <v>48477.472945000001</v>
      </c>
      <c r="I18" s="19">
        <f>H18/70*30</f>
        <v>20776.059833571431</v>
      </c>
      <c r="J18" s="19">
        <f>(H18+I18)*12</f>
        <v>831042.39334285725</v>
      </c>
      <c r="K18" s="25">
        <f>J18/12/3.25</f>
        <v>21308.779316483517</v>
      </c>
    </row>
    <row r="19" spans="1:17" ht="15" thickBot="1" x14ac:dyDescent="0.35">
      <c r="A19" s="24">
        <v>4</v>
      </c>
      <c r="B19" s="25" t="s">
        <v>128</v>
      </c>
      <c r="C19" s="55">
        <v>26</v>
      </c>
      <c r="D19" s="19">
        <v>495875.19</v>
      </c>
      <c r="E19" s="25">
        <v>24351.55</v>
      </c>
      <c r="F19" s="19">
        <f>(D19+E19)*15%</f>
        <v>78034.010999999999</v>
      </c>
      <c r="G19" s="80">
        <v>129822.59</v>
      </c>
      <c r="H19" s="19">
        <f t="shared" si="1"/>
        <v>728083.3409999999</v>
      </c>
      <c r="I19" s="19">
        <v>307281.27</v>
      </c>
      <c r="J19" s="19">
        <f>(H19+I19)*12</f>
        <v>12424375.331999999</v>
      </c>
      <c r="K19" s="25">
        <f>J19/12/26</f>
        <v>39821.715807692308</v>
      </c>
    </row>
    <row r="20" spans="1:17" s="33" customFormat="1" ht="15" thickBot="1" x14ac:dyDescent="0.35">
      <c r="A20" s="30"/>
      <c r="B20" s="32" t="s">
        <v>8</v>
      </c>
      <c r="C20" s="32">
        <f>SUM(C16:C19)</f>
        <v>37.75</v>
      </c>
      <c r="D20" s="31"/>
      <c r="E20" s="32"/>
      <c r="F20" s="31">
        <f t="shared" ref="F20" si="2">(D20+E20)*15%</f>
        <v>0</v>
      </c>
      <c r="G20" s="45">
        <f t="shared" ref="G20" si="3">(D20+E20+F20)*21.7%</f>
        <v>0</v>
      </c>
      <c r="H20" s="31">
        <f>SUM(H16:H19)</f>
        <v>993293.11159299989</v>
      </c>
      <c r="I20" s="31">
        <f>SUM(I16:I19)</f>
        <v>403358.05270300002</v>
      </c>
      <c r="J20" s="87">
        <f>SUM(J16:J19)</f>
        <v>16759813.971551999</v>
      </c>
      <c r="K20" s="32"/>
    </row>
    <row r="21" spans="1:17" ht="15" customHeight="1" thickBot="1" x14ac:dyDescent="0.35">
      <c r="A21" s="99" t="s">
        <v>127</v>
      </c>
      <c r="B21" s="100"/>
      <c r="C21" s="101"/>
      <c r="D21" s="19"/>
      <c r="E21" s="25"/>
      <c r="F21" s="19"/>
      <c r="G21" s="26"/>
      <c r="H21" s="19">
        <f t="shared" si="1"/>
        <v>0</v>
      </c>
      <c r="I21" s="19"/>
      <c r="J21" s="19"/>
      <c r="K21" s="25"/>
    </row>
    <row r="22" spans="1:17" ht="15" thickBot="1" x14ac:dyDescent="0.35">
      <c r="A22" s="24">
        <v>1</v>
      </c>
      <c r="B22" s="25" t="s">
        <v>74</v>
      </c>
      <c r="C22" s="55">
        <v>7.5</v>
      </c>
      <c r="D22" s="19">
        <v>95879.23</v>
      </c>
      <c r="E22" s="25"/>
      <c r="F22" s="19">
        <f t="shared" ref="F22" si="4">(D22+E22)*15%</f>
        <v>14381.884499999998</v>
      </c>
      <c r="G22" s="26">
        <f t="shared" ref="G22" si="5">(D22+E22+F22)*21.7%</f>
        <v>23926.661846499999</v>
      </c>
      <c r="H22" s="19">
        <f t="shared" si="1"/>
        <v>134187.7763465</v>
      </c>
      <c r="I22" s="19">
        <f t="shared" ref="I22" si="6">H22/70*30</f>
        <v>57509.04700564286</v>
      </c>
      <c r="J22" s="19">
        <f>(H22+I22)*12</f>
        <v>2300361.8802257143</v>
      </c>
      <c r="K22" s="25">
        <f>J22/12/7.5</f>
        <v>25559.576446952378</v>
      </c>
    </row>
    <row r="23" spans="1:17" ht="15" thickBot="1" x14ac:dyDescent="0.35">
      <c r="A23" s="24">
        <v>2</v>
      </c>
      <c r="B23" s="25" t="s">
        <v>77</v>
      </c>
      <c r="C23" s="55">
        <v>17.75</v>
      </c>
      <c r="D23" s="19">
        <v>105041.29</v>
      </c>
      <c r="E23" s="25"/>
      <c r="F23" s="19">
        <f t="shared" ref="F23:F26" si="7">(D23+E23)*15%</f>
        <v>15756.193499999998</v>
      </c>
      <c r="G23" s="26">
        <f t="shared" ref="G23:G26" si="8">(D23+E23+F23)*21.7%</f>
        <v>26213.053919499998</v>
      </c>
      <c r="H23" s="19">
        <f t="shared" si="1"/>
        <v>147010.53741949997</v>
      </c>
      <c r="I23" s="19">
        <f t="shared" ref="I23:I24" si="9">H23/70*30</f>
        <v>63004.516036928559</v>
      </c>
      <c r="J23" s="19">
        <f>(H23+I23)*12</f>
        <v>2520180.6414771425</v>
      </c>
      <c r="K23" s="25">
        <f>J23/12/17.75</f>
        <v>11831.833997545271</v>
      </c>
    </row>
    <row r="24" spans="1:17" ht="15" thickBot="1" x14ac:dyDescent="0.35">
      <c r="A24" s="27" t="s">
        <v>126</v>
      </c>
      <c r="B24" s="28" t="s">
        <v>180</v>
      </c>
      <c r="C24" s="55">
        <v>3.75</v>
      </c>
      <c r="D24" s="19">
        <v>19577.63</v>
      </c>
      <c r="E24" s="28">
        <v>1415.54</v>
      </c>
      <c r="F24" s="19">
        <f t="shared" si="7"/>
        <v>3148.9755</v>
      </c>
      <c r="G24" s="29">
        <f t="shared" si="8"/>
        <v>5238.8455735000007</v>
      </c>
      <c r="H24" s="19">
        <f t="shared" si="1"/>
        <v>29380.991073500001</v>
      </c>
      <c r="I24" s="19">
        <f t="shared" si="9"/>
        <v>12591.853317214287</v>
      </c>
      <c r="J24" s="19">
        <f t="shared" ref="J24" si="10">(H24+I24)*12</f>
        <v>503674.13268857147</v>
      </c>
      <c r="K24" s="28">
        <f>J24/12/3.75</f>
        <v>11192.758504190477</v>
      </c>
      <c r="Q24" s="21"/>
    </row>
    <row r="25" spans="1:17" s="33" customFormat="1" ht="15" thickBot="1" x14ac:dyDescent="0.35">
      <c r="A25" s="30"/>
      <c r="B25" s="32" t="s">
        <v>8</v>
      </c>
      <c r="C25" s="32">
        <f>SUM(C22:C24)</f>
        <v>29</v>
      </c>
      <c r="D25" s="31"/>
      <c r="E25" s="32"/>
      <c r="F25" s="31">
        <f t="shared" si="7"/>
        <v>0</v>
      </c>
      <c r="G25" s="45">
        <f t="shared" si="8"/>
        <v>0</v>
      </c>
      <c r="H25" s="31">
        <f>SUM(H22:H24)</f>
        <v>310579.30483949999</v>
      </c>
      <c r="I25" s="31">
        <f>SUM(I22:I24)</f>
        <v>133105.41635978571</v>
      </c>
      <c r="J25" s="88">
        <f>SUM(J22:J24)</f>
        <v>5324216.6543914285</v>
      </c>
      <c r="K25" s="32"/>
      <c r="Q25" s="86"/>
    </row>
    <row r="26" spans="1:17" s="33" customFormat="1" ht="15" customHeight="1" thickBot="1" x14ac:dyDescent="0.35">
      <c r="A26" s="102" t="s">
        <v>131</v>
      </c>
      <c r="B26" s="103"/>
      <c r="C26" s="32">
        <f>C20+C25</f>
        <v>66.75</v>
      </c>
      <c r="D26" s="31"/>
      <c r="E26" s="32"/>
      <c r="F26" s="19">
        <f t="shared" si="7"/>
        <v>0</v>
      </c>
      <c r="G26" s="29">
        <f t="shared" si="8"/>
        <v>0</v>
      </c>
      <c r="H26" s="31">
        <f>H20+H25</f>
        <v>1303872.4164324999</v>
      </c>
      <c r="I26" s="31">
        <f>I20+I25</f>
        <v>536463.46906278573</v>
      </c>
      <c r="J26" s="31">
        <f>J20+J25</f>
        <v>22084030.62594343</v>
      </c>
      <c r="K26" s="32"/>
    </row>
    <row r="27" spans="1:17" s="33" customFormat="1" ht="15" thickBot="1" x14ac:dyDescent="0.35">
      <c r="A27" s="30"/>
      <c r="B27" s="36" t="s">
        <v>129</v>
      </c>
      <c r="C27" s="55">
        <v>7.25</v>
      </c>
      <c r="D27" s="19">
        <v>102895.91</v>
      </c>
      <c r="E27" s="19">
        <v>428.7</v>
      </c>
      <c r="F27" s="19">
        <f t="shared" ref="F27:F28" si="11">(D27+E27)*15%</f>
        <v>15498.691499999999</v>
      </c>
      <c r="G27" s="29">
        <f t="shared" ref="G27:G28" si="12">(D27+E27+F27)*21.7%</f>
        <v>25784.656425500001</v>
      </c>
      <c r="H27" s="19">
        <f>(D27+E27+F27+G27)</f>
        <v>144607.9579255</v>
      </c>
      <c r="I27" s="19">
        <v>51838.73</v>
      </c>
      <c r="J27" s="89">
        <f>(H27+I27)*13</f>
        <v>2553806.9430315001</v>
      </c>
      <c r="K27" s="28">
        <f>J27/13/7</f>
        <v>28063.812560785715</v>
      </c>
    </row>
    <row r="28" spans="1:17" s="33" customFormat="1" ht="27" thickBot="1" x14ac:dyDescent="0.35">
      <c r="A28" s="30"/>
      <c r="B28" s="36" t="s">
        <v>130</v>
      </c>
      <c r="C28" s="79">
        <v>7</v>
      </c>
      <c r="D28" s="19">
        <v>58080.77</v>
      </c>
      <c r="E28" s="19"/>
      <c r="F28" s="19">
        <f t="shared" si="11"/>
        <v>8712.1154999999999</v>
      </c>
      <c r="G28" s="80">
        <f t="shared" si="12"/>
        <v>14494.056153500002</v>
      </c>
      <c r="H28" s="19">
        <f>F28+G28+D28</f>
        <v>81286.941653499991</v>
      </c>
      <c r="I28" s="19">
        <v>30971.37</v>
      </c>
      <c r="J28" s="19">
        <v>1459358</v>
      </c>
      <c r="K28" s="79">
        <f>J28/13/7</f>
        <v>16036.901098901099</v>
      </c>
    </row>
    <row r="29" spans="1:17" s="33" customFormat="1" ht="15" customHeight="1" thickBot="1" x14ac:dyDescent="0.35">
      <c r="A29" s="30"/>
      <c r="B29" s="36" t="s">
        <v>181</v>
      </c>
      <c r="C29" s="55">
        <v>6.25</v>
      </c>
      <c r="D29" s="19">
        <v>36153.75</v>
      </c>
      <c r="E29" s="19"/>
      <c r="F29" s="19">
        <f t="shared" ref="F29" si="13">(D29+E29)*15%</f>
        <v>5423.0625</v>
      </c>
      <c r="G29" s="34">
        <f t="shared" ref="G29" si="14">(D29+E29+F29)*21.7%</f>
        <v>9022.1683125</v>
      </c>
      <c r="H29" s="19">
        <f>F29+G29+D29</f>
        <v>50598.980812499998</v>
      </c>
      <c r="I29" s="19">
        <v>17204.64</v>
      </c>
      <c r="J29" s="19">
        <v>881447</v>
      </c>
      <c r="K29" s="38">
        <f>J29/13/6.25</f>
        <v>10848.578461538462</v>
      </c>
    </row>
    <row r="30" spans="1:17" ht="13.95" customHeight="1" thickBot="1" x14ac:dyDescent="0.35">
      <c r="A30" s="102" t="s">
        <v>132</v>
      </c>
      <c r="B30" s="103"/>
      <c r="C30" s="32">
        <v>19.25</v>
      </c>
      <c r="D30" s="31"/>
      <c r="E30" s="31"/>
      <c r="F30" s="31"/>
      <c r="G30" s="45"/>
      <c r="H30" s="31">
        <f>SUM(H27:H29)</f>
        <v>276493.88039149996</v>
      </c>
      <c r="I30" s="31">
        <f>SUM(I27:I29)</f>
        <v>100014.74</v>
      </c>
      <c r="J30" s="88">
        <f>SUM(J27:J29)</f>
        <v>4894611.9430315001</v>
      </c>
      <c r="K30" s="25"/>
      <c r="L30" s="39"/>
    </row>
    <row r="31" spans="1:17" s="65" customFormat="1" ht="16.2" customHeight="1" thickBot="1" x14ac:dyDescent="0.35">
      <c r="A31" s="96" t="s">
        <v>165</v>
      </c>
      <c r="B31" s="97"/>
      <c r="C31" s="98"/>
      <c r="D31" s="62" t="s">
        <v>76</v>
      </c>
      <c r="E31" s="62" t="s">
        <v>9</v>
      </c>
      <c r="F31" s="62" t="s">
        <v>9</v>
      </c>
      <c r="G31" s="63" t="s">
        <v>9</v>
      </c>
      <c r="H31" s="64" t="s">
        <v>9</v>
      </c>
      <c r="I31" s="62" t="s">
        <v>9</v>
      </c>
      <c r="J31" s="90">
        <f>J26+J30</f>
        <v>26978642.568974931</v>
      </c>
      <c r="K31" s="62" t="s">
        <v>76</v>
      </c>
    </row>
    <row r="34" spans="2:6" x14ac:dyDescent="0.3">
      <c r="B34" s="37"/>
    </row>
    <row r="36" spans="2:6" x14ac:dyDescent="0.3">
      <c r="F36" s="21"/>
    </row>
  </sheetData>
  <mergeCells count="21">
    <mergeCell ref="H2:K2"/>
    <mergeCell ref="H1:K1"/>
    <mergeCell ref="A4:J4"/>
    <mergeCell ref="A6:J6"/>
    <mergeCell ref="A9:J9"/>
    <mergeCell ref="K11:K13"/>
    <mergeCell ref="A31:C31"/>
    <mergeCell ref="A21:C21"/>
    <mergeCell ref="A15:C15"/>
    <mergeCell ref="A26:B26"/>
    <mergeCell ref="A30:B3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</mergeCells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142" zoomScaleNormal="100" workbookViewId="0">
      <selection activeCell="B116" sqref="B116"/>
    </sheetView>
  </sheetViews>
  <sheetFormatPr defaultRowHeight="14.4" x14ac:dyDescent="0.3"/>
  <cols>
    <col min="2" max="2" width="25.33203125" customWidth="1"/>
    <col min="3" max="3" width="17.33203125" customWidth="1"/>
    <col min="4" max="10" width="12.6640625" customWidth="1"/>
  </cols>
  <sheetData>
    <row r="1" spans="1:10" x14ac:dyDescent="0.3">
      <c r="A1" s="2"/>
    </row>
    <row r="2" spans="1:10" s="17" customFormat="1" ht="16.8" x14ac:dyDescent="0.3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</row>
    <row r="3" spans="1:10" ht="16.8" x14ac:dyDescent="0.3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</row>
    <row r="4" spans="1:10" ht="16.8" x14ac:dyDescent="0.3">
      <c r="A4" s="108" t="s">
        <v>135</v>
      </c>
      <c r="B4" s="108"/>
      <c r="C4" s="108"/>
      <c r="D4" s="108"/>
      <c r="E4" s="108"/>
      <c r="F4" s="108"/>
      <c r="G4" s="1"/>
      <c r="H4" s="1"/>
      <c r="I4" s="1"/>
      <c r="J4" s="1"/>
    </row>
    <row r="5" spans="1:10" ht="17.399999999999999" thickBot="1" x14ac:dyDescent="0.35">
      <c r="A5" s="1"/>
      <c r="B5" s="1"/>
      <c r="C5" s="1"/>
      <c r="D5" s="1"/>
      <c r="E5" s="1"/>
      <c r="F5" s="1"/>
    </row>
    <row r="6" spans="1:10" ht="53.4" thickBot="1" x14ac:dyDescent="0.35">
      <c r="A6" s="9" t="s">
        <v>2</v>
      </c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</row>
    <row r="7" spans="1:10" ht="15" thickBot="1" x14ac:dyDescent="0.35">
      <c r="A7" s="4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0" ht="27" thickBot="1" x14ac:dyDescent="0.35">
      <c r="A8" s="60">
        <v>1</v>
      </c>
      <c r="B8" s="61" t="s">
        <v>167</v>
      </c>
      <c r="C8" s="61">
        <v>112</v>
      </c>
      <c r="D8" s="61">
        <v>30</v>
      </c>
      <c r="E8" s="61">
        <v>20</v>
      </c>
      <c r="F8" s="19">
        <v>77000</v>
      </c>
    </row>
    <row r="9" spans="1:10" ht="15" thickBot="1" x14ac:dyDescent="0.35">
      <c r="A9" s="4">
        <v>2</v>
      </c>
      <c r="B9" s="3" t="s">
        <v>166</v>
      </c>
      <c r="C9" s="3">
        <v>100</v>
      </c>
      <c r="D9" s="3">
        <v>36</v>
      </c>
      <c r="E9" s="3">
        <v>5</v>
      </c>
      <c r="F9" s="19">
        <v>18000</v>
      </c>
    </row>
    <row r="10" spans="1:10" s="33" customFormat="1" ht="15" thickBot="1" x14ac:dyDescent="0.35">
      <c r="A10" s="30"/>
      <c r="B10" s="35" t="s">
        <v>8</v>
      </c>
      <c r="C10" s="32" t="s">
        <v>9</v>
      </c>
      <c r="D10" s="32" t="s">
        <v>9</v>
      </c>
      <c r="E10" s="32" t="s">
        <v>9</v>
      </c>
      <c r="F10" s="31">
        <f>SUM(F8:F9)</f>
        <v>95000</v>
      </c>
    </row>
    <row r="11" spans="1:10" x14ac:dyDescent="0.3">
      <c r="A11" s="2"/>
    </row>
    <row r="12" spans="1:10" ht="16.8" x14ac:dyDescent="0.3">
      <c r="A12" s="1" t="s">
        <v>136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6.8" x14ac:dyDescent="0.3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6.8" x14ac:dyDescent="0.3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6.8" x14ac:dyDescent="0.3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16.8" x14ac:dyDescent="0.3">
      <c r="A16" s="108" t="s">
        <v>137</v>
      </c>
      <c r="B16" s="108"/>
      <c r="C16" s="108"/>
      <c r="D16" s="108"/>
      <c r="E16" s="108"/>
      <c r="F16" s="108"/>
      <c r="G16" s="1"/>
      <c r="H16" s="1"/>
      <c r="I16" s="1"/>
      <c r="J16" s="1"/>
    </row>
    <row r="17" spans="1:4" ht="15" thickBot="1" x14ac:dyDescent="0.35">
      <c r="A17" s="2"/>
    </row>
    <row r="18" spans="1:4" ht="53.4" thickBot="1" x14ac:dyDescent="0.35">
      <c r="A18" s="9" t="s">
        <v>2</v>
      </c>
      <c r="B18" s="10" t="s">
        <v>20</v>
      </c>
      <c r="C18" s="10" t="s">
        <v>21</v>
      </c>
      <c r="D18" s="10" t="s">
        <v>22</v>
      </c>
    </row>
    <row r="19" spans="1:4" ht="15" thickBot="1" x14ac:dyDescent="0.35">
      <c r="A19" s="4">
        <v>1</v>
      </c>
      <c r="B19" s="3">
        <v>2</v>
      </c>
      <c r="C19" s="3">
        <v>3</v>
      </c>
      <c r="D19" s="3">
        <v>4</v>
      </c>
    </row>
    <row r="20" spans="1:4" ht="52.2" customHeight="1" thickBot="1" x14ac:dyDescent="0.35">
      <c r="A20" s="4">
        <v>1</v>
      </c>
      <c r="B20" s="5" t="s">
        <v>23</v>
      </c>
      <c r="C20" s="3" t="s">
        <v>9</v>
      </c>
      <c r="D20" s="3">
        <f>D21</f>
        <v>5935301.46</v>
      </c>
    </row>
    <row r="21" spans="1:4" ht="15" customHeight="1" x14ac:dyDescent="0.3">
      <c r="A21" s="93" t="s">
        <v>24</v>
      </c>
      <c r="B21" s="11" t="s">
        <v>5</v>
      </c>
      <c r="C21" s="112">
        <v>26978643</v>
      </c>
      <c r="D21" s="93">
        <v>5935301.46</v>
      </c>
    </row>
    <row r="22" spans="1:4" ht="24.6" customHeight="1" thickBot="1" x14ac:dyDescent="0.35">
      <c r="A22" s="95"/>
      <c r="B22" s="6" t="s">
        <v>25</v>
      </c>
      <c r="C22" s="113"/>
      <c r="D22" s="95"/>
    </row>
    <row r="23" spans="1:4" ht="27" customHeight="1" thickBot="1" x14ac:dyDescent="0.35">
      <c r="A23" s="4" t="s">
        <v>26</v>
      </c>
      <c r="B23" s="12" t="s">
        <v>27</v>
      </c>
      <c r="C23" s="3"/>
      <c r="D23" s="3"/>
    </row>
    <row r="24" spans="1:4" ht="119.4" customHeight="1" thickBot="1" x14ac:dyDescent="0.35">
      <c r="A24" s="4" t="s">
        <v>28</v>
      </c>
      <c r="B24" s="5" t="s">
        <v>29</v>
      </c>
      <c r="C24" s="3"/>
      <c r="D24" s="3"/>
    </row>
    <row r="25" spans="1:4" ht="79.2" customHeight="1" thickBot="1" x14ac:dyDescent="0.35">
      <c r="A25" s="4">
        <v>2</v>
      </c>
      <c r="B25" s="5" t="s">
        <v>30</v>
      </c>
      <c r="C25" s="3" t="s">
        <v>9</v>
      </c>
      <c r="D25" s="3">
        <f>D26+D29</f>
        <v>836337.94000000006</v>
      </c>
    </row>
    <row r="26" spans="1:4" ht="24.6" customHeight="1" x14ac:dyDescent="0.3">
      <c r="A26" s="93" t="s">
        <v>31</v>
      </c>
      <c r="B26" s="13" t="s">
        <v>5</v>
      </c>
      <c r="C26" s="112">
        <v>26978643</v>
      </c>
      <c r="D26" s="93">
        <v>782380.65</v>
      </c>
    </row>
    <row r="27" spans="1:4" ht="107.4" customHeight="1" thickBot="1" x14ac:dyDescent="0.35">
      <c r="A27" s="95"/>
      <c r="B27" s="5" t="s">
        <v>32</v>
      </c>
      <c r="C27" s="113"/>
      <c r="D27" s="95"/>
    </row>
    <row r="28" spans="1:4" ht="99.6" customHeight="1" thickBot="1" x14ac:dyDescent="0.35">
      <c r="A28" s="4" t="s">
        <v>33</v>
      </c>
      <c r="B28" s="5" t="s">
        <v>34</v>
      </c>
      <c r="C28" s="3"/>
      <c r="D28" s="3"/>
    </row>
    <row r="29" spans="1:4" ht="120" customHeight="1" thickBot="1" x14ac:dyDescent="0.35">
      <c r="A29" s="4" t="s">
        <v>35</v>
      </c>
      <c r="B29" s="5" t="s">
        <v>36</v>
      </c>
      <c r="C29" s="19">
        <v>26978643</v>
      </c>
      <c r="D29" s="3">
        <v>53957.29</v>
      </c>
    </row>
    <row r="30" spans="1:4" ht="128.4" customHeight="1" thickBot="1" x14ac:dyDescent="0.35">
      <c r="A30" s="4" t="s">
        <v>37</v>
      </c>
      <c r="B30" s="14" t="s">
        <v>38</v>
      </c>
      <c r="C30" s="3"/>
      <c r="D30" s="3"/>
    </row>
    <row r="31" spans="1:4" ht="124.95" customHeight="1" thickBot="1" x14ac:dyDescent="0.35">
      <c r="A31" s="4" t="s">
        <v>39</v>
      </c>
      <c r="B31" s="14" t="s">
        <v>38</v>
      </c>
      <c r="C31" s="3"/>
      <c r="D31" s="3"/>
    </row>
    <row r="32" spans="1:4" ht="94.2" customHeight="1" thickBot="1" x14ac:dyDescent="0.35">
      <c r="A32" s="4">
        <v>3</v>
      </c>
      <c r="B32" s="5" t="s">
        <v>40</v>
      </c>
      <c r="C32" s="19">
        <v>26978643</v>
      </c>
      <c r="D32" s="3">
        <v>1375910.6</v>
      </c>
    </row>
    <row r="33" spans="1:10" s="33" customFormat="1" ht="15" thickBot="1" x14ac:dyDescent="0.35">
      <c r="A33" s="30"/>
      <c r="B33" s="35" t="s">
        <v>8</v>
      </c>
      <c r="C33" s="32" t="s">
        <v>9</v>
      </c>
      <c r="D33" s="31">
        <f>D20+D25+D32</f>
        <v>8147550</v>
      </c>
    </row>
    <row r="34" spans="1:10" x14ac:dyDescent="0.3">
      <c r="A34" s="2"/>
    </row>
    <row r="35" spans="1:10" ht="16.8" x14ac:dyDescent="0.3">
      <c r="A35" s="1" t="s">
        <v>145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8" x14ac:dyDescent="0.3">
      <c r="A36" s="1" t="s">
        <v>41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6.8" x14ac:dyDescent="0.3">
      <c r="A37" s="108" t="s">
        <v>78</v>
      </c>
      <c r="B37" s="108"/>
      <c r="C37" s="108"/>
      <c r="D37" s="108"/>
      <c r="E37" s="108"/>
      <c r="F37" s="108"/>
      <c r="G37" s="1"/>
      <c r="H37" s="1"/>
      <c r="I37" s="1"/>
      <c r="J37" s="1"/>
    </row>
    <row r="38" spans="1:10" ht="17.399999999999999" thickBot="1" x14ac:dyDescent="0.35">
      <c r="A38" s="1"/>
    </row>
    <row r="39" spans="1:10" ht="93" thickBot="1" x14ac:dyDescent="0.35">
      <c r="A39" s="9" t="s">
        <v>2</v>
      </c>
      <c r="B39" s="10" t="s">
        <v>12</v>
      </c>
      <c r="C39" s="10" t="s">
        <v>79</v>
      </c>
      <c r="D39" s="10" t="s">
        <v>80</v>
      </c>
      <c r="E39" s="10" t="s">
        <v>42</v>
      </c>
    </row>
    <row r="40" spans="1:10" ht="15" thickBot="1" x14ac:dyDescent="0.35">
      <c r="A40" s="4">
        <v>1</v>
      </c>
      <c r="B40" s="3">
        <v>2</v>
      </c>
      <c r="C40" s="3">
        <v>3</v>
      </c>
      <c r="D40" s="3">
        <v>4</v>
      </c>
      <c r="E40" s="3">
        <v>5</v>
      </c>
    </row>
    <row r="41" spans="1:10" ht="27" thickBot="1" x14ac:dyDescent="0.35">
      <c r="A41" s="7">
        <v>1</v>
      </c>
      <c r="B41" s="20" t="s">
        <v>201</v>
      </c>
      <c r="C41" s="20"/>
      <c r="D41" s="20"/>
      <c r="E41" s="20">
        <v>50000</v>
      </c>
    </row>
    <row r="42" spans="1:10" s="33" customFormat="1" ht="15" thickBot="1" x14ac:dyDescent="0.35">
      <c r="A42" s="30"/>
      <c r="B42" s="35" t="s">
        <v>8</v>
      </c>
      <c r="C42" s="32"/>
      <c r="D42" s="32" t="s">
        <v>9</v>
      </c>
      <c r="E42" s="31">
        <f>SUM(E41:E41)</f>
        <v>50000</v>
      </c>
    </row>
    <row r="43" spans="1:10" x14ac:dyDescent="0.3">
      <c r="A43" s="2"/>
    </row>
    <row r="44" spans="1:10" x14ac:dyDescent="0.3">
      <c r="A44" s="2"/>
    </row>
    <row r="45" spans="1:10" ht="16.8" x14ac:dyDescent="0.3">
      <c r="A45" s="1" t="s">
        <v>146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ht="16.8" x14ac:dyDescent="0.3">
      <c r="A46" s="1" t="s">
        <v>43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ht="16.8" x14ac:dyDescent="0.3">
      <c r="A47" s="108" t="s">
        <v>81</v>
      </c>
      <c r="B47" s="108"/>
      <c r="C47" s="108"/>
      <c r="D47" s="108"/>
      <c r="E47" s="108"/>
      <c r="F47" s="108"/>
      <c r="G47" s="108"/>
      <c r="H47" s="1"/>
      <c r="I47" s="1"/>
      <c r="J47" s="1"/>
    </row>
    <row r="48" spans="1:10" ht="15" thickBot="1" x14ac:dyDescent="0.35">
      <c r="A48" s="2"/>
    </row>
    <row r="49" spans="1:10" ht="53.4" thickBot="1" x14ac:dyDescent="0.35">
      <c r="A49" s="9" t="s">
        <v>2</v>
      </c>
      <c r="B49" s="10" t="s">
        <v>44</v>
      </c>
      <c r="C49" s="10" t="s">
        <v>45</v>
      </c>
      <c r="D49" s="10" t="s">
        <v>46</v>
      </c>
      <c r="E49" s="10" t="s">
        <v>47</v>
      </c>
    </row>
    <row r="50" spans="1:10" ht="15" thickBot="1" x14ac:dyDescent="0.35">
      <c r="A50" s="4">
        <v>1</v>
      </c>
      <c r="B50" s="3">
        <v>2</v>
      </c>
      <c r="C50" s="3">
        <v>3</v>
      </c>
      <c r="D50" s="3">
        <v>4</v>
      </c>
      <c r="E50" s="3">
        <v>5</v>
      </c>
    </row>
    <row r="51" spans="1:10" ht="15" thickBot="1" x14ac:dyDescent="0.35">
      <c r="A51" s="4">
        <v>1</v>
      </c>
      <c r="B51" s="3" t="s">
        <v>202</v>
      </c>
      <c r="C51" s="3"/>
      <c r="D51" s="3"/>
      <c r="E51" s="3">
        <v>82000</v>
      </c>
    </row>
    <row r="52" spans="1:10" s="33" customFormat="1" ht="15" thickBot="1" x14ac:dyDescent="0.35">
      <c r="A52" s="30"/>
      <c r="B52" s="35" t="s">
        <v>8</v>
      </c>
      <c r="C52" s="32" t="s">
        <v>9</v>
      </c>
      <c r="D52" s="32" t="s">
        <v>9</v>
      </c>
      <c r="E52" s="68">
        <v>82000</v>
      </c>
    </row>
    <row r="53" spans="1:10" x14ac:dyDescent="0.3">
      <c r="A53" s="2"/>
    </row>
    <row r="54" spans="1:10" ht="16.8" x14ac:dyDescent="0.3">
      <c r="A54" s="1" t="s">
        <v>48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ht="16.8" x14ac:dyDescent="0.3">
      <c r="A55" s="8"/>
    </row>
    <row r="56" spans="1:10" ht="16.8" x14ac:dyDescent="0.3">
      <c r="A56" s="1" t="s">
        <v>49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16.8" x14ac:dyDescent="0.3">
      <c r="A57" s="108" t="s">
        <v>138</v>
      </c>
      <c r="B57" s="108"/>
      <c r="C57" s="108"/>
      <c r="D57" s="108"/>
      <c r="E57" s="108"/>
      <c r="F57" s="108"/>
      <c r="G57" s="108"/>
      <c r="H57" s="1"/>
      <c r="I57" s="1"/>
      <c r="J57" s="1"/>
    </row>
    <row r="58" spans="1:10" ht="15" thickBot="1" x14ac:dyDescent="0.35">
      <c r="A58" s="2"/>
    </row>
    <row r="59" spans="1:10" ht="40.200000000000003" thickBot="1" x14ac:dyDescent="0.35">
      <c r="A59" s="9" t="s">
        <v>2</v>
      </c>
      <c r="B59" s="10" t="s">
        <v>12</v>
      </c>
      <c r="C59" s="10" t="s">
        <v>50</v>
      </c>
      <c r="D59" s="10" t="s">
        <v>51</v>
      </c>
      <c r="E59" s="10" t="s">
        <v>52</v>
      </c>
      <c r="F59" s="10" t="s">
        <v>16</v>
      </c>
    </row>
    <row r="60" spans="1:10" ht="15" thickBot="1" x14ac:dyDescent="0.35">
      <c r="A60" s="4">
        <v>1</v>
      </c>
      <c r="B60" s="3">
        <v>2</v>
      </c>
      <c r="C60" s="3">
        <v>3</v>
      </c>
      <c r="D60" s="3">
        <v>4</v>
      </c>
      <c r="E60" s="3">
        <v>5</v>
      </c>
      <c r="F60" s="3">
        <v>6</v>
      </c>
    </row>
    <row r="61" spans="1:10" ht="15" thickBot="1" x14ac:dyDescent="0.35">
      <c r="A61" s="4"/>
      <c r="B61" s="3"/>
      <c r="C61" s="3"/>
      <c r="D61" s="3"/>
      <c r="E61" s="3"/>
      <c r="F61" s="3"/>
    </row>
    <row r="62" spans="1:10" ht="15" thickBot="1" x14ac:dyDescent="0.35">
      <c r="A62" s="4">
        <v>1</v>
      </c>
      <c r="B62" s="3" t="s">
        <v>82</v>
      </c>
      <c r="C62" s="3">
        <v>5</v>
      </c>
      <c r="D62" s="3">
        <v>12</v>
      </c>
      <c r="E62" s="3">
        <v>490</v>
      </c>
      <c r="F62" s="3">
        <v>26387</v>
      </c>
    </row>
    <row r="63" spans="1:10" ht="15" thickBot="1" x14ac:dyDescent="0.35">
      <c r="A63" s="7">
        <v>2</v>
      </c>
      <c r="B63" s="20" t="s">
        <v>83</v>
      </c>
      <c r="C63" s="20">
        <v>4</v>
      </c>
      <c r="D63" s="20">
        <v>12</v>
      </c>
      <c r="E63" s="20">
        <v>1962.5</v>
      </c>
      <c r="F63" s="20">
        <v>132420</v>
      </c>
    </row>
    <row r="64" spans="1:10" s="33" customFormat="1" ht="15" thickBot="1" x14ac:dyDescent="0.35">
      <c r="A64" s="30"/>
      <c r="B64" s="35" t="s">
        <v>8</v>
      </c>
      <c r="C64" s="32" t="s">
        <v>9</v>
      </c>
      <c r="D64" s="32" t="s">
        <v>9</v>
      </c>
      <c r="E64" s="32" t="s">
        <v>9</v>
      </c>
      <c r="F64" s="31">
        <f>SUM(F62:F63)</f>
        <v>158807</v>
      </c>
    </row>
    <row r="65" spans="1:10" x14ac:dyDescent="0.3">
      <c r="A65" s="2"/>
    </row>
    <row r="66" spans="1:10" ht="16.8" x14ac:dyDescent="0.3">
      <c r="A66" s="1" t="s">
        <v>147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ht="16.8" x14ac:dyDescent="0.3">
      <c r="A67" s="108" t="s">
        <v>139</v>
      </c>
      <c r="B67" s="108"/>
      <c r="C67" s="108"/>
      <c r="D67" s="108"/>
      <c r="E67" s="108"/>
      <c r="F67" s="108"/>
      <c r="G67" s="108"/>
    </row>
    <row r="68" spans="1:10" ht="17.399999999999999" thickBot="1" x14ac:dyDescent="0.35">
      <c r="A68" s="15"/>
    </row>
    <row r="69" spans="1:10" ht="40.200000000000003" thickBot="1" x14ac:dyDescent="0.35">
      <c r="A69" s="9" t="s">
        <v>2</v>
      </c>
      <c r="B69" s="10" t="s">
        <v>44</v>
      </c>
      <c r="C69" s="10" t="s">
        <v>53</v>
      </c>
      <c r="D69" s="10" t="s">
        <v>54</v>
      </c>
      <c r="E69" s="10" t="s">
        <v>55</v>
      </c>
      <c r="F69" s="10" t="s">
        <v>56</v>
      </c>
    </row>
    <row r="70" spans="1:10" ht="15" thickBot="1" x14ac:dyDescent="0.35">
      <c r="A70" s="4">
        <v>1</v>
      </c>
      <c r="B70" s="3">
        <v>2</v>
      </c>
      <c r="C70" s="3">
        <v>4</v>
      </c>
      <c r="D70" s="3">
        <v>5</v>
      </c>
      <c r="E70" s="3">
        <v>6</v>
      </c>
      <c r="F70" s="3">
        <v>6</v>
      </c>
    </row>
    <row r="71" spans="1:10" ht="15" thickBot="1" x14ac:dyDescent="0.35">
      <c r="A71" s="4">
        <v>1</v>
      </c>
      <c r="B71" s="3" t="s">
        <v>84</v>
      </c>
      <c r="C71" s="3">
        <v>249970</v>
      </c>
      <c r="D71" s="3">
        <v>5.1790240000000001</v>
      </c>
      <c r="E71" s="3">
        <v>1.0620000000000001</v>
      </c>
      <c r="F71" s="19">
        <v>1374866</v>
      </c>
    </row>
    <row r="72" spans="1:10" ht="15" thickBot="1" x14ac:dyDescent="0.35">
      <c r="A72" s="22">
        <v>2</v>
      </c>
      <c r="B72" s="23" t="s">
        <v>85</v>
      </c>
      <c r="C72" s="23">
        <v>13997.54</v>
      </c>
      <c r="D72" s="23">
        <v>73.930000000000007</v>
      </c>
      <c r="E72" s="79">
        <v>1.0620000000000001</v>
      </c>
      <c r="F72" s="19">
        <v>1119012</v>
      </c>
    </row>
    <row r="73" spans="1:10" ht="15" thickBot="1" x14ac:dyDescent="0.35">
      <c r="A73" s="22">
        <v>3</v>
      </c>
      <c r="B73" s="23" t="s">
        <v>86</v>
      </c>
      <c r="C73" s="23">
        <v>1025</v>
      </c>
      <c r="D73" s="23">
        <v>495</v>
      </c>
      <c r="E73" s="79">
        <v>1.0620000000000001</v>
      </c>
      <c r="F73" s="19">
        <v>538832</v>
      </c>
    </row>
    <row r="74" spans="1:10" s="33" customFormat="1" ht="15" thickBot="1" x14ac:dyDescent="0.35">
      <c r="A74" s="22">
        <v>4</v>
      </c>
      <c r="B74" s="23" t="s">
        <v>182</v>
      </c>
      <c r="C74" s="23">
        <v>1000</v>
      </c>
      <c r="D74" s="23">
        <v>4.87</v>
      </c>
      <c r="E74" s="23">
        <v>1.0620000000000001</v>
      </c>
      <c r="F74" s="19">
        <v>5172</v>
      </c>
      <c r="G74"/>
    </row>
    <row r="75" spans="1:10" ht="15" thickBot="1" x14ac:dyDescent="0.35">
      <c r="A75" s="30"/>
      <c r="B75" s="35" t="s">
        <v>8</v>
      </c>
      <c r="C75" s="32" t="s">
        <v>9</v>
      </c>
      <c r="D75" s="32" t="s">
        <v>9</v>
      </c>
      <c r="E75" s="32" t="s">
        <v>9</v>
      </c>
      <c r="F75" s="31">
        <f>SUM(F71:F74)</f>
        <v>3037882</v>
      </c>
      <c r="G75" s="33"/>
    </row>
    <row r="76" spans="1:10" ht="16.8" x14ac:dyDescent="0.3">
      <c r="A76" s="2"/>
      <c r="H76" s="1"/>
      <c r="I76" s="1"/>
      <c r="J76" s="1"/>
    </row>
    <row r="77" spans="1:10" ht="16.8" x14ac:dyDescent="0.3">
      <c r="A77" s="1" t="s">
        <v>148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ht="16.8" x14ac:dyDescent="0.3">
      <c r="A78" s="1" t="s">
        <v>58</v>
      </c>
      <c r="B78" s="1"/>
      <c r="C78" s="1"/>
      <c r="D78" s="1"/>
      <c r="E78" s="1"/>
      <c r="F78" s="1"/>
      <c r="G78" s="1"/>
    </row>
    <row r="79" spans="1:10" ht="16.8" x14ac:dyDescent="0.3">
      <c r="A79" s="108" t="s">
        <v>140</v>
      </c>
      <c r="B79" s="108"/>
      <c r="C79" s="108"/>
      <c r="D79" s="108"/>
      <c r="E79" s="108"/>
      <c r="F79" s="108"/>
      <c r="G79" s="108"/>
    </row>
    <row r="80" spans="1:10" ht="15" thickBot="1" x14ac:dyDescent="0.35">
      <c r="A80" s="2"/>
    </row>
    <row r="81" spans="1:5" ht="40.200000000000003" thickBot="1" x14ac:dyDescent="0.35">
      <c r="A81" s="9" t="s">
        <v>2</v>
      </c>
      <c r="B81" s="10" t="s">
        <v>12</v>
      </c>
      <c r="C81" s="10" t="s">
        <v>59</v>
      </c>
      <c r="D81" s="10" t="s">
        <v>60</v>
      </c>
      <c r="E81" s="10" t="s">
        <v>61</v>
      </c>
    </row>
    <row r="82" spans="1:5" ht="18" customHeight="1" thickBot="1" x14ac:dyDescent="0.35">
      <c r="A82" s="4">
        <v>1</v>
      </c>
      <c r="B82" s="3">
        <v>2</v>
      </c>
      <c r="C82" s="3">
        <v>3</v>
      </c>
      <c r="D82" s="3">
        <v>4</v>
      </c>
      <c r="E82" s="3">
        <v>5</v>
      </c>
    </row>
    <row r="83" spans="1:5" ht="18" customHeight="1" thickBot="1" x14ac:dyDescent="0.35">
      <c r="A83" s="4">
        <v>1</v>
      </c>
      <c r="B83" s="3" t="s">
        <v>87</v>
      </c>
      <c r="C83" s="3" t="s">
        <v>88</v>
      </c>
      <c r="D83" s="3">
        <v>4</v>
      </c>
      <c r="E83" s="3">
        <v>60366</v>
      </c>
    </row>
    <row r="84" spans="1:5" ht="18" customHeight="1" thickBot="1" x14ac:dyDescent="0.35">
      <c r="A84" s="22">
        <v>2</v>
      </c>
      <c r="B84" s="23" t="s">
        <v>89</v>
      </c>
      <c r="C84" s="23" t="s">
        <v>90</v>
      </c>
      <c r="D84" s="23">
        <v>4</v>
      </c>
      <c r="E84" s="23">
        <v>156000</v>
      </c>
    </row>
    <row r="85" spans="1:5" ht="18" customHeight="1" thickBot="1" x14ac:dyDescent="0.35">
      <c r="A85" s="22">
        <v>3</v>
      </c>
      <c r="B85" s="23" t="s">
        <v>91</v>
      </c>
      <c r="C85" s="23" t="s">
        <v>90</v>
      </c>
      <c r="D85" s="23">
        <v>4</v>
      </c>
      <c r="E85" s="23">
        <v>108000</v>
      </c>
    </row>
    <row r="86" spans="1:5" ht="18" customHeight="1" thickBot="1" x14ac:dyDescent="0.35">
      <c r="A86" s="22">
        <v>4</v>
      </c>
      <c r="B86" s="23" t="s">
        <v>92</v>
      </c>
      <c r="C86" s="23" t="s">
        <v>90</v>
      </c>
      <c r="D86" s="23">
        <v>4</v>
      </c>
      <c r="E86" s="23">
        <v>134400</v>
      </c>
    </row>
    <row r="87" spans="1:5" ht="24.75" customHeight="1" thickBot="1" x14ac:dyDescent="0.35">
      <c r="A87" s="22">
        <v>5</v>
      </c>
      <c r="B87" s="23" t="s">
        <v>93</v>
      </c>
      <c r="C87" s="84" t="s">
        <v>185</v>
      </c>
      <c r="D87" s="23">
        <v>12</v>
      </c>
      <c r="E87" s="23">
        <v>380000</v>
      </c>
    </row>
    <row r="88" spans="1:5" ht="18" customHeight="1" thickBot="1" x14ac:dyDescent="0.35">
      <c r="A88" s="22">
        <v>6</v>
      </c>
      <c r="B88" s="23" t="s">
        <v>95</v>
      </c>
      <c r="C88" s="23" t="s">
        <v>94</v>
      </c>
      <c r="D88" s="23">
        <v>2</v>
      </c>
      <c r="E88" s="23">
        <v>15000</v>
      </c>
    </row>
    <row r="89" spans="1:5" ht="18" customHeight="1" thickBot="1" x14ac:dyDescent="0.35">
      <c r="A89" s="22">
        <v>7</v>
      </c>
      <c r="B89" s="23" t="s">
        <v>96</v>
      </c>
      <c r="C89" s="23" t="s">
        <v>97</v>
      </c>
      <c r="D89" s="23">
        <v>1</v>
      </c>
      <c r="E89" s="23">
        <v>28000</v>
      </c>
    </row>
    <row r="90" spans="1:5" ht="22.2" customHeight="1" thickBot="1" x14ac:dyDescent="0.35">
      <c r="A90" s="22">
        <v>8</v>
      </c>
      <c r="B90" s="23" t="s">
        <v>98</v>
      </c>
      <c r="C90" s="23" t="s">
        <v>90</v>
      </c>
      <c r="D90" s="23">
        <v>1</v>
      </c>
      <c r="E90" s="23">
        <v>8400</v>
      </c>
    </row>
    <row r="91" spans="1:5" ht="18" customHeight="1" thickBot="1" x14ac:dyDescent="0.35">
      <c r="A91" s="22">
        <v>9</v>
      </c>
      <c r="B91" s="23" t="s">
        <v>99</v>
      </c>
      <c r="C91" s="23" t="s">
        <v>100</v>
      </c>
      <c r="D91" s="23">
        <v>12</v>
      </c>
      <c r="E91" s="23">
        <v>85414</v>
      </c>
    </row>
    <row r="92" spans="1:5" ht="18" customHeight="1" thickBot="1" x14ac:dyDescent="0.35">
      <c r="A92" s="22">
        <v>10</v>
      </c>
      <c r="B92" s="23" t="s">
        <v>101</v>
      </c>
      <c r="C92" s="23" t="s">
        <v>102</v>
      </c>
      <c r="D92" s="23">
        <v>12</v>
      </c>
      <c r="E92" s="23">
        <v>117832</v>
      </c>
    </row>
    <row r="93" spans="1:5" ht="24" customHeight="1" thickBot="1" x14ac:dyDescent="0.35">
      <c r="A93" s="22">
        <v>11</v>
      </c>
      <c r="B93" s="84" t="s">
        <v>183</v>
      </c>
      <c r="C93" s="23" t="s">
        <v>103</v>
      </c>
      <c r="D93" s="23">
        <v>9</v>
      </c>
      <c r="E93" s="23">
        <v>2475000</v>
      </c>
    </row>
    <row r="94" spans="1:5" ht="23.25" customHeight="1" thickBot="1" x14ac:dyDescent="0.35">
      <c r="A94" s="22">
        <v>12</v>
      </c>
      <c r="B94" s="84" t="s">
        <v>184</v>
      </c>
      <c r="C94" s="23"/>
      <c r="D94" s="23">
        <v>1</v>
      </c>
      <c r="E94" s="23">
        <v>20000</v>
      </c>
    </row>
    <row r="95" spans="1:5" ht="18" customHeight="1" thickBot="1" x14ac:dyDescent="0.35">
      <c r="A95" s="22">
        <v>13</v>
      </c>
      <c r="B95" s="23" t="s">
        <v>104</v>
      </c>
      <c r="C95" s="23" t="s">
        <v>105</v>
      </c>
      <c r="D95" s="23"/>
      <c r="E95" s="23">
        <v>22200</v>
      </c>
    </row>
    <row r="96" spans="1:5" ht="18" customHeight="1" thickBot="1" x14ac:dyDescent="0.35">
      <c r="A96" s="73">
        <v>14</v>
      </c>
      <c r="B96" s="84" t="s">
        <v>186</v>
      </c>
      <c r="C96" s="74"/>
      <c r="D96" s="74">
        <v>1</v>
      </c>
      <c r="E96" s="74">
        <v>16327</v>
      </c>
    </row>
    <row r="97" spans="1:10" ht="18" customHeight="1" thickBot="1" x14ac:dyDescent="0.35">
      <c r="A97" s="73">
        <v>15</v>
      </c>
      <c r="B97" s="91" t="s">
        <v>107</v>
      </c>
      <c r="C97" s="84" t="s">
        <v>203</v>
      </c>
      <c r="D97" s="74"/>
      <c r="E97" s="74">
        <v>165600</v>
      </c>
    </row>
    <row r="98" spans="1:10" s="33" customFormat="1" ht="15" thickBot="1" x14ac:dyDescent="0.35">
      <c r="A98" s="22">
        <v>16</v>
      </c>
      <c r="B98" s="23"/>
      <c r="C98" s="23"/>
      <c r="D98" s="23"/>
      <c r="E98" s="23"/>
      <c r="F98"/>
      <c r="G98"/>
    </row>
    <row r="99" spans="1:10" ht="15" thickBot="1" x14ac:dyDescent="0.35">
      <c r="A99" s="30"/>
      <c r="B99" s="35" t="s">
        <v>8</v>
      </c>
      <c r="C99" s="32" t="s">
        <v>9</v>
      </c>
      <c r="D99" s="32" t="s">
        <v>9</v>
      </c>
      <c r="E99" s="31">
        <f>SUM(E83:E98)</f>
        <v>3792539</v>
      </c>
      <c r="F99" s="33"/>
      <c r="G99" s="33"/>
    </row>
    <row r="100" spans="1:10" ht="16.8" x14ac:dyDescent="0.3">
      <c r="A100" s="2"/>
      <c r="H100" s="1"/>
      <c r="I100" s="1"/>
      <c r="J100" s="1"/>
    </row>
    <row r="101" spans="1:10" ht="16.8" x14ac:dyDescent="0.3">
      <c r="A101" s="1" t="s">
        <v>149</v>
      </c>
      <c r="B101" s="1"/>
      <c r="C101" s="1"/>
      <c r="D101" s="1"/>
      <c r="E101" s="1"/>
      <c r="F101" s="1"/>
      <c r="G101" s="1"/>
    </row>
    <row r="102" spans="1:10" ht="16.8" x14ac:dyDescent="0.3">
      <c r="A102" s="108" t="s">
        <v>141</v>
      </c>
      <c r="B102" s="108"/>
      <c r="C102" s="108"/>
      <c r="D102" s="108"/>
      <c r="E102" s="108"/>
      <c r="F102" s="108"/>
      <c r="G102" s="108"/>
    </row>
    <row r="103" spans="1:10" ht="15" thickBot="1" x14ac:dyDescent="0.35">
      <c r="A103" s="2"/>
    </row>
    <row r="104" spans="1:10" ht="27" thickBot="1" x14ac:dyDescent="0.35">
      <c r="A104" s="9" t="s">
        <v>2</v>
      </c>
      <c r="B104" s="10" t="s">
        <v>12</v>
      </c>
      <c r="C104" s="10" t="s">
        <v>62</v>
      </c>
      <c r="D104" s="10" t="s">
        <v>63</v>
      </c>
    </row>
    <row r="105" spans="1:10" ht="15" thickBot="1" x14ac:dyDescent="0.35">
      <c r="A105" s="4">
        <v>1</v>
      </c>
      <c r="B105" s="3">
        <v>2</v>
      </c>
      <c r="C105" s="3">
        <v>3</v>
      </c>
      <c r="D105" s="3">
        <v>4</v>
      </c>
    </row>
    <row r="106" spans="1:10" ht="15.6" customHeight="1" thickBot="1" x14ac:dyDescent="0.35">
      <c r="A106" s="4">
        <v>1</v>
      </c>
      <c r="B106" s="3" t="s">
        <v>106</v>
      </c>
      <c r="C106" s="3">
        <v>2</v>
      </c>
      <c r="D106" s="3">
        <v>112000</v>
      </c>
    </row>
    <row r="107" spans="1:10" ht="17.399999999999999" customHeight="1" thickBot="1" x14ac:dyDescent="0.35">
      <c r="A107" s="22">
        <v>2</v>
      </c>
      <c r="B107" s="23" t="s">
        <v>107</v>
      </c>
      <c r="C107" s="23">
        <v>2</v>
      </c>
      <c r="D107" s="23">
        <v>165600</v>
      </c>
    </row>
    <row r="108" spans="1:10" ht="15" thickBot="1" x14ac:dyDescent="0.35">
      <c r="A108" s="22">
        <v>3</v>
      </c>
      <c r="B108" s="23" t="s">
        <v>108</v>
      </c>
      <c r="C108" s="23">
        <v>2</v>
      </c>
      <c r="D108" s="23">
        <v>158400</v>
      </c>
    </row>
    <row r="109" spans="1:10" ht="15" customHeight="1" thickBot="1" x14ac:dyDescent="0.35">
      <c r="A109" s="22">
        <v>4</v>
      </c>
      <c r="B109" s="23" t="s">
        <v>109</v>
      </c>
      <c r="C109" s="23">
        <v>1</v>
      </c>
      <c r="D109" s="23">
        <v>21600</v>
      </c>
    </row>
    <row r="110" spans="1:10" ht="27" thickBot="1" x14ac:dyDescent="0.35">
      <c r="A110" s="22">
        <v>5</v>
      </c>
      <c r="B110" s="23" t="s">
        <v>110</v>
      </c>
      <c r="C110" s="23">
        <v>2</v>
      </c>
      <c r="D110" s="23">
        <v>135432</v>
      </c>
    </row>
    <row r="111" spans="1:10" ht="15" thickBot="1" x14ac:dyDescent="0.35">
      <c r="A111" s="22">
        <v>6</v>
      </c>
      <c r="B111" s="23" t="s">
        <v>111</v>
      </c>
      <c r="C111" s="23">
        <v>4</v>
      </c>
      <c r="D111" s="23">
        <v>22400</v>
      </c>
    </row>
    <row r="112" spans="1:10" ht="15" thickBot="1" x14ac:dyDescent="0.35">
      <c r="A112" s="22">
        <v>7</v>
      </c>
      <c r="B112" s="23" t="s">
        <v>112</v>
      </c>
      <c r="C112" s="23">
        <v>1</v>
      </c>
      <c r="D112" s="23">
        <v>3173908</v>
      </c>
    </row>
    <row r="113" spans="1:7" ht="15" thickBot="1" x14ac:dyDescent="0.35">
      <c r="A113" s="22">
        <v>8</v>
      </c>
      <c r="B113" s="23" t="s">
        <v>113</v>
      </c>
      <c r="C113" s="23">
        <v>1</v>
      </c>
      <c r="D113" s="23">
        <v>25000</v>
      </c>
    </row>
    <row r="114" spans="1:7" ht="15.6" customHeight="1" thickBot="1" x14ac:dyDescent="0.35">
      <c r="A114" s="22">
        <v>9</v>
      </c>
      <c r="B114" s="84" t="s">
        <v>187</v>
      </c>
      <c r="C114" s="84">
        <v>1</v>
      </c>
      <c r="D114" s="84">
        <v>30000</v>
      </c>
    </row>
    <row r="115" spans="1:7" ht="15.6" customHeight="1" thickBot="1" x14ac:dyDescent="0.35">
      <c r="A115" s="22">
        <v>10</v>
      </c>
      <c r="B115" s="23" t="s">
        <v>114</v>
      </c>
      <c r="C115" s="23">
        <v>4</v>
      </c>
      <c r="D115" s="23">
        <v>4400</v>
      </c>
    </row>
    <row r="116" spans="1:7" ht="15.6" customHeight="1" thickBot="1" x14ac:dyDescent="0.35">
      <c r="A116" s="22">
        <v>11</v>
      </c>
      <c r="B116" s="23" t="s">
        <v>115</v>
      </c>
      <c r="C116" s="23">
        <v>1</v>
      </c>
      <c r="D116" s="23">
        <v>65000</v>
      </c>
    </row>
    <row r="117" spans="1:7" ht="24.6" customHeight="1" thickBot="1" x14ac:dyDescent="0.35">
      <c r="A117" s="22">
        <v>12</v>
      </c>
      <c r="B117" s="91" t="s">
        <v>190</v>
      </c>
      <c r="C117" s="23">
        <v>1</v>
      </c>
      <c r="D117" s="23">
        <v>249000</v>
      </c>
    </row>
    <row r="118" spans="1:7" ht="21" customHeight="1" thickBot="1" x14ac:dyDescent="0.35">
      <c r="A118" s="60">
        <v>13</v>
      </c>
      <c r="B118" s="61" t="s">
        <v>204</v>
      </c>
      <c r="C118" s="61">
        <v>1</v>
      </c>
      <c r="D118" s="61">
        <v>338200</v>
      </c>
    </row>
    <row r="119" spans="1:7" ht="15.6" customHeight="1" thickBot="1" x14ac:dyDescent="0.35">
      <c r="A119" s="22">
        <v>14</v>
      </c>
      <c r="B119" s="23" t="s">
        <v>116</v>
      </c>
      <c r="C119" s="23">
        <v>1</v>
      </c>
      <c r="D119" s="23">
        <v>9000</v>
      </c>
    </row>
    <row r="120" spans="1:7" ht="24" customHeight="1" thickBot="1" x14ac:dyDescent="0.35">
      <c r="A120" s="60">
        <v>15</v>
      </c>
      <c r="B120" s="84" t="s">
        <v>189</v>
      </c>
      <c r="C120" s="61">
        <v>4</v>
      </c>
      <c r="D120" s="61">
        <v>120000</v>
      </c>
    </row>
    <row r="121" spans="1:7" ht="21" customHeight="1" thickBot="1" x14ac:dyDescent="0.35">
      <c r="A121" s="83">
        <v>16</v>
      </c>
      <c r="B121" s="84" t="s">
        <v>188</v>
      </c>
      <c r="C121" s="84">
        <v>2</v>
      </c>
      <c r="D121" s="84">
        <v>37000</v>
      </c>
    </row>
    <row r="122" spans="1:7" s="33" customFormat="1" ht="15" thickBot="1" x14ac:dyDescent="0.35">
      <c r="A122" s="22"/>
      <c r="B122" s="84"/>
      <c r="C122" s="84"/>
      <c r="D122" s="84"/>
      <c r="E122"/>
      <c r="F122"/>
      <c r="G122"/>
    </row>
    <row r="123" spans="1:7" ht="15" thickBot="1" x14ac:dyDescent="0.35">
      <c r="A123" s="30"/>
      <c r="B123" s="35" t="s">
        <v>8</v>
      </c>
      <c r="C123" s="32" t="s">
        <v>9</v>
      </c>
      <c r="D123" s="31">
        <f>SUM(D106:D122)</f>
        <v>4666940</v>
      </c>
      <c r="E123" s="33"/>
      <c r="F123" s="33"/>
      <c r="G123" s="33"/>
    </row>
    <row r="124" spans="1:7" x14ac:dyDescent="0.3">
      <c r="A124" s="49"/>
      <c r="B124" s="50"/>
      <c r="C124" s="49"/>
      <c r="D124" s="49"/>
      <c r="E124" s="33"/>
      <c r="F124" s="33"/>
      <c r="G124" s="33"/>
    </row>
    <row r="125" spans="1:7" ht="16.8" x14ac:dyDescent="0.3">
      <c r="A125" s="1" t="s">
        <v>150</v>
      </c>
      <c r="B125" s="1"/>
      <c r="C125" s="1"/>
      <c r="D125" s="1"/>
      <c r="E125" s="1"/>
      <c r="F125" s="1"/>
      <c r="G125" s="1"/>
    </row>
    <row r="126" spans="1:7" ht="16.8" x14ac:dyDescent="0.3">
      <c r="A126" s="1" t="s">
        <v>43</v>
      </c>
      <c r="B126" s="1"/>
      <c r="C126" s="1"/>
      <c r="D126" s="1"/>
      <c r="E126" s="1"/>
      <c r="F126" s="1"/>
      <c r="G126" s="1"/>
    </row>
    <row r="127" spans="1:7" ht="16.8" x14ac:dyDescent="0.3">
      <c r="A127" s="108" t="s">
        <v>143</v>
      </c>
      <c r="B127" s="108"/>
      <c r="C127" s="108"/>
      <c r="D127" s="108"/>
      <c r="E127" s="108"/>
      <c r="F127" s="108"/>
      <c r="G127" s="108"/>
    </row>
    <row r="128" spans="1:7" ht="15" thickBot="1" x14ac:dyDescent="0.35">
      <c r="A128" s="2"/>
    </row>
    <row r="129" spans="1:10" ht="53.4" thickBot="1" x14ac:dyDescent="0.35">
      <c r="A129" s="9" t="s">
        <v>2</v>
      </c>
      <c r="B129" s="10" t="s">
        <v>44</v>
      </c>
      <c r="C129" s="10" t="s">
        <v>45</v>
      </c>
      <c r="D129" s="10" t="s">
        <v>46</v>
      </c>
      <c r="E129" s="10" t="s">
        <v>47</v>
      </c>
    </row>
    <row r="130" spans="1:10" ht="15" thickBot="1" x14ac:dyDescent="0.35">
      <c r="A130" s="40">
        <v>1</v>
      </c>
      <c r="B130" s="41">
        <v>2</v>
      </c>
      <c r="C130" s="41">
        <v>3</v>
      </c>
      <c r="D130" s="41">
        <v>4</v>
      </c>
      <c r="E130" s="41">
        <v>5</v>
      </c>
    </row>
    <row r="131" spans="1:10" ht="15" thickBot="1" x14ac:dyDescent="0.35">
      <c r="A131" s="40"/>
      <c r="B131" s="41"/>
      <c r="C131" s="41"/>
      <c r="D131" s="41"/>
      <c r="E131" s="19"/>
    </row>
    <row r="132" spans="1:10" ht="15" thickBot="1" x14ac:dyDescent="0.35">
      <c r="A132" s="30"/>
      <c r="B132" s="35" t="s">
        <v>8</v>
      </c>
      <c r="C132" s="32" t="s">
        <v>9</v>
      </c>
      <c r="D132" s="32" t="s">
        <v>9</v>
      </c>
      <c r="E132" s="19"/>
      <c r="F132" s="33"/>
      <c r="G132" s="33"/>
    </row>
    <row r="133" spans="1:10" x14ac:dyDescent="0.3">
      <c r="A133" s="49"/>
      <c r="B133" s="50"/>
      <c r="C133" s="49"/>
      <c r="D133" s="49"/>
      <c r="E133" s="33"/>
      <c r="F133" s="33"/>
      <c r="G133" s="33"/>
    </row>
    <row r="134" spans="1:10" ht="16.8" x14ac:dyDescent="0.3">
      <c r="A134" s="1" t="s">
        <v>151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6.8" x14ac:dyDescent="0.3">
      <c r="A135" s="1" t="s">
        <v>64</v>
      </c>
      <c r="B135" s="1"/>
      <c r="C135" s="1"/>
      <c r="D135" s="1"/>
      <c r="E135" s="1"/>
      <c r="F135" s="1"/>
      <c r="G135" s="1"/>
    </row>
    <row r="136" spans="1:10" ht="16.8" x14ac:dyDescent="0.3">
      <c r="A136" s="108" t="s">
        <v>142</v>
      </c>
      <c r="B136" s="108"/>
      <c r="C136" s="108"/>
      <c r="D136" s="108"/>
      <c r="E136" s="108"/>
      <c r="F136" s="108"/>
      <c r="G136" s="108"/>
    </row>
    <row r="137" spans="1:10" ht="15" thickBot="1" x14ac:dyDescent="0.35">
      <c r="A137" s="2"/>
    </row>
    <row r="138" spans="1:10" ht="40.200000000000003" thickBot="1" x14ac:dyDescent="0.35">
      <c r="A138" s="9" t="s">
        <v>2</v>
      </c>
      <c r="B138" s="10" t="s">
        <v>12</v>
      </c>
      <c r="C138" s="10" t="s">
        <v>57</v>
      </c>
      <c r="D138" s="10" t="s">
        <v>65</v>
      </c>
      <c r="E138" s="10" t="s">
        <v>66</v>
      </c>
    </row>
    <row r="139" spans="1:10" ht="15" thickBot="1" x14ac:dyDescent="0.35">
      <c r="A139" s="40"/>
      <c r="B139" s="41">
        <v>1</v>
      </c>
      <c r="C139" s="41">
        <v>2</v>
      </c>
      <c r="D139" s="41">
        <v>3</v>
      </c>
      <c r="E139" s="41">
        <v>4</v>
      </c>
    </row>
    <row r="140" spans="1:10" ht="15" thickBot="1" x14ac:dyDescent="0.35">
      <c r="A140" s="40">
        <v>1</v>
      </c>
      <c r="B140" s="41" t="s">
        <v>117</v>
      </c>
      <c r="C140" s="41">
        <v>34878</v>
      </c>
      <c r="D140" s="41">
        <v>37.5</v>
      </c>
      <c r="E140" s="41">
        <v>1307950</v>
      </c>
    </row>
    <row r="141" spans="1:10" ht="15" thickBot="1" x14ac:dyDescent="0.35">
      <c r="A141" s="22">
        <v>2</v>
      </c>
      <c r="B141" s="23" t="s">
        <v>119</v>
      </c>
      <c r="C141" s="23">
        <v>330</v>
      </c>
      <c r="D141" s="23">
        <v>1200</v>
      </c>
      <c r="E141" s="23">
        <v>396000</v>
      </c>
    </row>
    <row r="142" spans="1:10" ht="15" thickBot="1" x14ac:dyDescent="0.35">
      <c r="A142" s="22">
        <v>3</v>
      </c>
      <c r="B142" s="23" t="s">
        <v>118</v>
      </c>
      <c r="C142" s="23">
        <v>570</v>
      </c>
      <c r="D142" s="23">
        <v>4650</v>
      </c>
      <c r="E142" s="23">
        <v>2650500</v>
      </c>
    </row>
    <row r="143" spans="1:10" ht="15" thickBot="1" x14ac:dyDescent="0.35">
      <c r="A143" s="22">
        <v>4</v>
      </c>
      <c r="B143" s="23" t="s">
        <v>120</v>
      </c>
      <c r="C143" s="23"/>
      <c r="D143" s="23"/>
      <c r="E143" s="23">
        <v>50000</v>
      </c>
    </row>
    <row r="144" spans="1:10" ht="15" thickBot="1" x14ac:dyDescent="0.35">
      <c r="A144" s="22">
        <v>5</v>
      </c>
      <c r="B144" s="23" t="s">
        <v>121</v>
      </c>
      <c r="C144" s="23"/>
      <c r="D144" s="23"/>
      <c r="E144" s="23">
        <v>111000</v>
      </c>
    </row>
    <row r="145" spans="1:10" ht="15" thickBot="1" x14ac:dyDescent="0.35">
      <c r="A145" s="22">
        <v>6</v>
      </c>
      <c r="B145" s="84" t="s">
        <v>191</v>
      </c>
      <c r="C145" s="23"/>
      <c r="D145" s="23"/>
      <c r="E145" s="23">
        <v>33000</v>
      </c>
    </row>
    <row r="146" spans="1:10" ht="15" thickBot="1" x14ac:dyDescent="0.35">
      <c r="A146" s="22">
        <v>7</v>
      </c>
      <c r="B146" s="23" t="s">
        <v>122</v>
      </c>
      <c r="C146" s="23"/>
      <c r="D146" s="23"/>
      <c r="E146" s="23">
        <v>110000</v>
      </c>
    </row>
    <row r="147" spans="1:10" ht="15" thickBot="1" x14ac:dyDescent="0.35">
      <c r="A147" s="22">
        <v>8</v>
      </c>
      <c r="B147" s="23" t="s">
        <v>123</v>
      </c>
      <c r="C147" s="23"/>
      <c r="D147" s="23"/>
      <c r="E147" s="23">
        <v>72000</v>
      </c>
    </row>
    <row r="148" spans="1:10" ht="15" thickBot="1" x14ac:dyDescent="0.35">
      <c r="A148" s="22">
        <v>9</v>
      </c>
      <c r="B148" s="23" t="s">
        <v>124</v>
      </c>
      <c r="C148" s="23"/>
      <c r="D148" s="23"/>
      <c r="E148" s="23">
        <v>60000</v>
      </c>
    </row>
    <row r="149" spans="1:10" ht="15" thickBot="1" x14ac:dyDescent="0.35">
      <c r="A149" s="22">
        <v>10</v>
      </c>
      <c r="B149" s="84" t="s">
        <v>193</v>
      </c>
      <c r="C149" s="23"/>
      <c r="D149" s="23"/>
      <c r="E149" s="23">
        <v>340544</v>
      </c>
    </row>
    <row r="150" spans="1:10" ht="15" thickBot="1" x14ac:dyDescent="0.35">
      <c r="A150" s="69">
        <v>11</v>
      </c>
      <c r="B150" s="70" t="s">
        <v>175</v>
      </c>
      <c r="C150" s="70"/>
      <c r="D150" s="70"/>
      <c r="E150" s="70">
        <v>20000</v>
      </c>
    </row>
    <row r="151" spans="1:10" s="33" customFormat="1" ht="15" thickBot="1" x14ac:dyDescent="0.35">
      <c r="A151" s="22">
        <v>12</v>
      </c>
      <c r="B151" s="23" t="s">
        <v>125</v>
      </c>
      <c r="C151" s="23"/>
      <c r="D151" s="23"/>
      <c r="E151" s="23">
        <v>58220</v>
      </c>
      <c r="F151"/>
      <c r="G151"/>
    </row>
    <row r="152" spans="1:10" s="33" customFormat="1" ht="27" thickBot="1" x14ac:dyDescent="0.35">
      <c r="A152" s="77">
        <v>13</v>
      </c>
      <c r="B152" s="92" t="s">
        <v>192</v>
      </c>
      <c r="C152" s="78"/>
      <c r="D152" s="78"/>
      <c r="E152" s="78">
        <v>175003</v>
      </c>
      <c r="F152"/>
      <c r="G152"/>
    </row>
    <row r="153" spans="1:10" s="33" customFormat="1" ht="15" thickBot="1" x14ac:dyDescent="0.35">
      <c r="A153" s="30"/>
      <c r="B153" s="35" t="s">
        <v>8</v>
      </c>
      <c r="C153" s="32"/>
      <c r="D153" s="32" t="s">
        <v>9</v>
      </c>
      <c r="E153" s="31">
        <f>SUM(E140:E152)</f>
        <v>5384217</v>
      </c>
      <c r="F153"/>
      <c r="G153"/>
    </row>
    <row r="154" spans="1:10" x14ac:dyDescent="0.3">
      <c r="A154" s="16"/>
      <c r="H154" s="44"/>
      <c r="I154" s="44"/>
      <c r="J154" s="44"/>
    </row>
    <row r="155" spans="1:10" ht="16.8" x14ac:dyDescent="0.3">
      <c r="A155" s="67" t="s">
        <v>172</v>
      </c>
      <c r="B155" s="67"/>
      <c r="C155" s="67"/>
      <c r="D155" s="67"/>
      <c r="E155" s="67"/>
      <c r="F155" s="67"/>
      <c r="G155" s="67"/>
    </row>
    <row r="156" spans="1:10" ht="16.8" x14ac:dyDescent="0.3">
      <c r="A156" s="67" t="s">
        <v>64</v>
      </c>
      <c r="B156" s="67"/>
      <c r="C156" s="67"/>
      <c r="D156" s="67"/>
      <c r="E156" s="67"/>
      <c r="F156" s="67"/>
      <c r="G156" s="67"/>
    </row>
    <row r="157" spans="1:10" ht="15.6" customHeight="1" x14ac:dyDescent="0.3">
      <c r="A157" s="108" t="s">
        <v>173</v>
      </c>
      <c r="B157" s="108"/>
      <c r="C157" s="108"/>
      <c r="D157" s="108"/>
      <c r="E157" s="108"/>
      <c r="F157" s="108"/>
      <c r="G157" s="108"/>
      <c r="H157" s="42"/>
      <c r="I157" s="42"/>
      <c r="J157" s="42"/>
    </row>
    <row r="158" spans="1:10" ht="4.2" customHeight="1" thickBot="1" x14ac:dyDescent="0.35">
      <c r="A158" s="2"/>
      <c r="H158" s="42"/>
      <c r="I158" s="42"/>
      <c r="J158" s="42"/>
    </row>
    <row r="159" spans="1:10" ht="41.4" customHeight="1" thickBot="1" x14ac:dyDescent="0.35">
      <c r="A159" s="9" t="s">
        <v>2</v>
      </c>
      <c r="B159" s="10" t="s">
        <v>12</v>
      </c>
      <c r="C159" s="10" t="s">
        <v>62</v>
      </c>
      <c r="D159" s="10" t="s">
        <v>65</v>
      </c>
      <c r="E159" s="10" t="s">
        <v>66</v>
      </c>
      <c r="H159" s="43"/>
      <c r="I159" s="43"/>
      <c r="J159" s="43"/>
    </row>
    <row r="160" spans="1:10" ht="15" thickBot="1" x14ac:dyDescent="0.35">
      <c r="A160" s="66"/>
      <c r="B160" s="68">
        <v>1</v>
      </c>
      <c r="C160" s="68">
        <v>2</v>
      </c>
      <c r="D160" s="68">
        <v>3</v>
      </c>
      <c r="E160" s="68">
        <v>4</v>
      </c>
    </row>
    <row r="161" spans="1:5" ht="15" thickBot="1" x14ac:dyDescent="0.35">
      <c r="A161" s="66"/>
      <c r="B161" s="68"/>
      <c r="C161" s="68"/>
      <c r="D161" s="68"/>
      <c r="E161" s="68"/>
    </row>
    <row r="162" spans="1:5" ht="15" thickBot="1" x14ac:dyDescent="0.35">
      <c r="A162" s="73">
        <v>1</v>
      </c>
      <c r="B162" s="74" t="s">
        <v>174</v>
      </c>
      <c r="C162" s="74">
        <v>1</v>
      </c>
      <c r="D162" s="74">
        <v>85047</v>
      </c>
      <c r="E162" s="19">
        <v>85047</v>
      </c>
    </row>
    <row r="163" spans="1:5" ht="15" thickBot="1" x14ac:dyDescent="0.35">
      <c r="A163" s="73"/>
      <c r="B163" s="74"/>
      <c r="C163" s="74"/>
      <c r="D163" s="74"/>
      <c r="E163" s="74"/>
    </row>
    <row r="164" spans="1:5" ht="15" thickBot="1" x14ac:dyDescent="0.35">
      <c r="A164" s="66"/>
      <c r="B164" s="35" t="s">
        <v>8</v>
      </c>
      <c r="C164" s="68"/>
      <c r="D164" s="68"/>
      <c r="E164" s="31">
        <f>SUM(E162:E163)</f>
        <v>85047</v>
      </c>
    </row>
    <row r="165" spans="1:5" ht="22.95" customHeight="1" thickBot="1" x14ac:dyDescent="0.35">
      <c r="A165" s="110" t="s">
        <v>144</v>
      </c>
      <c r="B165" s="111"/>
      <c r="C165" s="32"/>
      <c r="D165" s="32" t="s">
        <v>9</v>
      </c>
      <c r="E165" s="88">
        <f>F10+D33+E52+F64+F75+E99+D123+E132+E153+E164+'50400'!J31+E42</f>
        <v>52478624.568974927</v>
      </c>
    </row>
    <row r="167" spans="1:5" x14ac:dyDescent="0.3">
      <c r="A167" s="51" t="s">
        <v>152</v>
      </c>
      <c r="B167" s="44"/>
      <c r="C167" s="44"/>
    </row>
  </sheetData>
  <mergeCells count="18">
    <mergeCell ref="A26:A27"/>
    <mergeCell ref="C26:C27"/>
    <mergeCell ref="D26:D27"/>
    <mergeCell ref="A47:G47"/>
    <mergeCell ref="A4:F4"/>
    <mergeCell ref="A16:F16"/>
    <mergeCell ref="A21:A22"/>
    <mergeCell ref="C21:C22"/>
    <mergeCell ref="D21:D22"/>
    <mergeCell ref="A157:G157"/>
    <mergeCell ref="A165:B165"/>
    <mergeCell ref="A67:G67"/>
    <mergeCell ref="A57:G57"/>
    <mergeCell ref="A37:F37"/>
    <mergeCell ref="A79:G79"/>
    <mergeCell ref="A102:G102"/>
    <mergeCell ref="A136:G136"/>
    <mergeCell ref="A127:G127"/>
  </mergeCells>
  <hyperlinks>
    <hyperlink ref="B30" location="Par1256" tooltip="    &lt;*&gt;   Указываются   страховые  тарифы,  дифференцированные  по  классам" display="Par1256"/>
    <hyperlink ref="B31" location="Par1256" tooltip="    &lt;*&gt;   Указываются   страховые  тарифы,  дифференцированные  по  классам" display="Par1256"/>
  </hyperlinks>
  <pageMargins left="0.78740157480314965" right="0.39370078740157483" top="0.59055118110236227" bottom="0.59055118110236227" header="0.31496062992125984" footer="0.31496062992125984"/>
  <pageSetup paperSize="9" orientation="portrait" verticalDpi="0" r:id="rId1"/>
  <rowBreaks count="4" manualBreakCount="4">
    <brk id="33" max="5" man="1"/>
    <brk id="65" max="5" man="1"/>
    <brk id="100" max="5" man="1"/>
    <brk id="1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zoomScaleNormal="100" workbookViewId="0">
      <selection activeCell="H9" sqref="H9:H11"/>
    </sheetView>
  </sheetViews>
  <sheetFormatPr defaultRowHeight="14.4" x14ac:dyDescent="0.3"/>
  <cols>
    <col min="1" max="1" width="8.88671875" customWidth="1"/>
    <col min="2" max="2" width="25.33203125" customWidth="1"/>
    <col min="3" max="3" width="17.33203125" customWidth="1"/>
    <col min="4" max="4" width="13.109375" customWidth="1"/>
    <col min="5" max="5" width="13.6640625" customWidth="1"/>
    <col min="6" max="6" width="5.109375" customWidth="1"/>
    <col min="7" max="7" width="10.109375" customWidth="1"/>
    <col min="8" max="10" width="12.6640625" customWidth="1"/>
  </cols>
  <sheetData>
    <row r="1" spans="1:10" x14ac:dyDescent="0.3">
      <c r="D1" s="107" t="s">
        <v>155</v>
      </c>
      <c r="E1" s="107"/>
      <c r="F1" s="107"/>
      <c r="G1" s="107"/>
    </row>
    <row r="2" spans="1:10" x14ac:dyDescent="0.3">
      <c r="B2" s="107" t="s">
        <v>153</v>
      </c>
      <c r="C2" s="107"/>
      <c r="D2" s="107"/>
      <c r="E2" s="107"/>
      <c r="F2" s="107"/>
      <c r="G2" s="107"/>
    </row>
    <row r="3" spans="1:10" ht="18" x14ac:dyDescent="0.35">
      <c r="A3" s="47" t="s">
        <v>169</v>
      </c>
      <c r="B3" s="47"/>
      <c r="C3" s="47"/>
      <c r="D3" s="47"/>
      <c r="E3" s="47"/>
      <c r="F3" s="48"/>
      <c r="G3" s="52"/>
      <c r="H3" s="53"/>
      <c r="I3" s="53"/>
      <c r="J3" s="53"/>
    </row>
    <row r="4" spans="1:10" ht="18" x14ac:dyDescent="0.35">
      <c r="A4" s="47"/>
      <c r="B4" s="47"/>
      <c r="C4" s="47"/>
      <c r="D4" s="47"/>
      <c r="E4" s="47"/>
      <c r="F4" s="48"/>
      <c r="G4" s="52"/>
      <c r="H4" s="53"/>
      <c r="I4" s="53"/>
      <c r="J4" s="53"/>
    </row>
    <row r="5" spans="1:10" ht="16.8" x14ac:dyDescent="0.3">
      <c r="A5" s="53" t="s">
        <v>156</v>
      </c>
      <c r="B5" s="53"/>
      <c r="C5" s="53"/>
      <c r="D5" s="53"/>
      <c r="E5" s="53"/>
      <c r="F5" s="53"/>
      <c r="G5" s="53"/>
    </row>
    <row r="6" spans="1:10" ht="16.8" x14ac:dyDescent="0.3">
      <c r="A6" s="108" t="s">
        <v>141</v>
      </c>
      <c r="B6" s="108"/>
      <c r="C6" s="108"/>
      <c r="D6" s="108"/>
      <c r="E6" s="108"/>
      <c r="F6" s="108"/>
      <c r="G6" s="108"/>
    </row>
    <row r="7" spans="1:10" ht="15" thickBot="1" x14ac:dyDescent="0.35">
      <c r="A7" s="2"/>
    </row>
    <row r="8" spans="1:10" ht="27" thickBot="1" x14ac:dyDescent="0.35">
      <c r="A8" s="9" t="s">
        <v>2</v>
      </c>
      <c r="B8" s="10" t="s">
        <v>12</v>
      </c>
      <c r="C8" s="10" t="s">
        <v>62</v>
      </c>
      <c r="D8" s="10" t="s">
        <v>63</v>
      </c>
    </row>
    <row r="9" spans="1:10" ht="15" thickBot="1" x14ac:dyDescent="0.35">
      <c r="A9" s="54">
        <v>1</v>
      </c>
      <c r="B9" s="55">
        <v>2</v>
      </c>
      <c r="C9" s="55">
        <v>3</v>
      </c>
      <c r="D9" s="55">
        <v>4</v>
      </c>
    </row>
    <row r="10" spans="1:10" ht="24.6" customHeight="1" thickBot="1" x14ac:dyDescent="0.35">
      <c r="A10" s="54">
        <v>1</v>
      </c>
      <c r="B10" s="55" t="s">
        <v>154</v>
      </c>
      <c r="C10" s="55">
        <v>1</v>
      </c>
      <c r="D10" s="55">
        <v>20000</v>
      </c>
    </row>
    <row r="11" spans="1:10" ht="31.2" customHeight="1" thickBot="1" x14ac:dyDescent="0.35">
      <c r="A11" s="75">
        <v>2</v>
      </c>
      <c r="B11" s="76" t="s">
        <v>178</v>
      </c>
      <c r="C11" s="76">
        <v>3</v>
      </c>
      <c r="D11" s="76">
        <v>30000</v>
      </c>
    </row>
    <row r="12" spans="1:10" ht="15" thickBot="1" x14ac:dyDescent="0.35">
      <c r="A12" s="30"/>
      <c r="B12" s="35" t="s">
        <v>8</v>
      </c>
      <c r="C12" s="32" t="s">
        <v>9</v>
      </c>
      <c r="D12" s="31">
        <f>SUM(D10:D11)</f>
        <v>50000</v>
      </c>
      <c r="E12" s="33"/>
      <c r="F12" s="33"/>
      <c r="G12" s="33"/>
    </row>
    <row r="13" spans="1:10" x14ac:dyDescent="0.3">
      <c r="A13" s="49"/>
      <c r="B13" s="50"/>
      <c r="C13" s="49"/>
      <c r="D13" s="49"/>
      <c r="E13" s="33"/>
      <c r="F13" s="33"/>
      <c r="G13" s="33"/>
    </row>
    <row r="14" spans="1:10" x14ac:dyDescent="0.3">
      <c r="A14" s="49"/>
      <c r="B14" s="50"/>
      <c r="C14" s="49"/>
      <c r="D14" s="49"/>
      <c r="E14" s="33"/>
      <c r="F14" s="33"/>
      <c r="G14" s="33"/>
    </row>
    <row r="15" spans="1:10" ht="16.8" x14ac:dyDescent="0.3">
      <c r="A15" s="53" t="s">
        <v>157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0" ht="16.8" x14ac:dyDescent="0.3">
      <c r="A16" s="53" t="s">
        <v>64</v>
      </c>
      <c r="B16" s="53"/>
      <c r="C16" s="53"/>
      <c r="D16" s="53"/>
      <c r="E16" s="53"/>
      <c r="F16" s="53"/>
      <c r="G16" s="53"/>
    </row>
    <row r="17" spans="1:10" ht="16.8" x14ac:dyDescent="0.3">
      <c r="A17" s="108" t="s">
        <v>142</v>
      </c>
      <c r="B17" s="108"/>
      <c r="C17" s="108"/>
      <c r="D17" s="108"/>
      <c r="E17" s="108"/>
      <c r="F17" s="108"/>
      <c r="G17" s="108"/>
    </row>
    <row r="18" spans="1:10" ht="15" thickBot="1" x14ac:dyDescent="0.35">
      <c r="A18" s="2"/>
    </row>
    <row r="19" spans="1:10" ht="35.4" customHeight="1" thickBot="1" x14ac:dyDescent="0.35">
      <c r="A19" s="9" t="s">
        <v>2</v>
      </c>
      <c r="B19" s="10" t="s">
        <v>12</v>
      </c>
      <c r="C19" s="10" t="s">
        <v>160</v>
      </c>
      <c r="D19" s="10" t="s">
        <v>65</v>
      </c>
      <c r="E19" s="10" t="s">
        <v>66</v>
      </c>
    </row>
    <row r="20" spans="1:10" ht="15" thickBot="1" x14ac:dyDescent="0.35">
      <c r="A20" s="54"/>
      <c r="B20" s="55">
        <v>1</v>
      </c>
      <c r="C20" s="55">
        <v>2</v>
      </c>
      <c r="D20" s="55">
        <v>3</v>
      </c>
      <c r="E20" s="55">
        <v>4</v>
      </c>
    </row>
    <row r="21" spans="1:10" ht="29.4" customHeight="1" thickBot="1" x14ac:dyDescent="0.35">
      <c r="A21" s="71">
        <v>2</v>
      </c>
      <c r="B21" s="72" t="s">
        <v>158</v>
      </c>
      <c r="C21" s="72">
        <v>68</v>
      </c>
      <c r="D21" s="72"/>
      <c r="E21" s="72">
        <v>707200</v>
      </c>
    </row>
    <row r="22" spans="1:10" ht="40.200000000000003" thickBot="1" x14ac:dyDescent="0.35">
      <c r="A22" s="54">
        <v>3</v>
      </c>
      <c r="B22" s="55" t="s">
        <v>177</v>
      </c>
      <c r="C22" s="55">
        <v>38</v>
      </c>
      <c r="D22" s="55">
        <v>600</v>
      </c>
      <c r="E22" s="72">
        <v>35000</v>
      </c>
    </row>
    <row r="23" spans="1:10" ht="27" thickBot="1" x14ac:dyDescent="0.35">
      <c r="A23" s="77">
        <v>4</v>
      </c>
      <c r="B23" s="78" t="s">
        <v>179</v>
      </c>
      <c r="C23" s="78"/>
      <c r="D23" s="78"/>
      <c r="E23" s="78">
        <v>1000</v>
      </c>
    </row>
    <row r="24" spans="1:10" s="33" customFormat="1" ht="15" thickBot="1" x14ac:dyDescent="0.35">
      <c r="A24" s="30"/>
      <c r="B24" s="35" t="s">
        <v>8</v>
      </c>
      <c r="C24" s="32"/>
      <c r="D24" s="32" t="s">
        <v>9</v>
      </c>
      <c r="E24" s="31">
        <f>SUM(E21:E23)</f>
        <v>743200</v>
      </c>
      <c r="F24"/>
      <c r="G24"/>
    </row>
    <row r="25" spans="1:10" ht="26.4" customHeight="1" thickBot="1" x14ac:dyDescent="0.35">
      <c r="A25" s="110" t="s">
        <v>159</v>
      </c>
      <c r="B25" s="111"/>
      <c r="C25" s="32"/>
      <c r="D25" s="32" t="s">
        <v>9</v>
      </c>
      <c r="E25" s="31">
        <f>D12+E24</f>
        <v>793200</v>
      </c>
      <c r="F25" s="33"/>
      <c r="G25" s="33"/>
    </row>
    <row r="26" spans="1:10" x14ac:dyDescent="0.3">
      <c r="A26" s="16"/>
      <c r="H26" s="44"/>
      <c r="I26" s="44"/>
      <c r="J26" s="44"/>
    </row>
    <row r="27" spans="1:10" x14ac:dyDescent="0.3">
      <c r="A27" s="51"/>
      <c r="B27" s="44"/>
      <c r="C27" s="44"/>
      <c r="D27" s="44"/>
      <c r="E27" s="44"/>
      <c r="F27" s="44"/>
      <c r="G27" s="44"/>
    </row>
    <row r="28" spans="1:10" x14ac:dyDescent="0.3">
      <c r="A28" s="51" t="s">
        <v>152</v>
      </c>
      <c r="B28" s="44"/>
      <c r="C28" s="44"/>
      <c r="D28" s="44"/>
      <c r="E28" s="44"/>
    </row>
    <row r="29" spans="1:10" ht="55.95" customHeight="1" x14ac:dyDescent="0.3">
      <c r="A29" s="18"/>
      <c r="H29" s="42"/>
      <c r="I29" s="42"/>
      <c r="J29" s="42"/>
    </row>
    <row r="30" spans="1:10" ht="38.4" customHeight="1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41.4" customHeight="1" x14ac:dyDescent="0.3">
      <c r="A31" s="42"/>
      <c r="B31" s="42"/>
      <c r="C31" s="42"/>
      <c r="D31" s="42"/>
      <c r="E31" s="42"/>
      <c r="F31" s="42"/>
      <c r="G31" s="42"/>
      <c r="H31" s="43"/>
      <c r="I31" s="43"/>
      <c r="J31" s="43"/>
    </row>
    <row r="32" spans="1:10" x14ac:dyDescent="0.3">
      <c r="A32" s="43"/>
      <c r="B32" s="43"/>
      <c r="C32" s="43"/>
      <c r="D32" s="43"/>
      <c r="E32" s="43"/>
      <c r="F32" s="43"/>
      <c r="G32" s="43"/>
    </row>
  </sheetData>
  <mergeCells count="5">
    <mergeCell ref="A17:G17"/>
    <mergeCell ref="A25:B25"/>
    <mergeCell ref="A6:G6"/>
    <mergeCell ref="D1:G1"/>
    <mergeCell ref="B2:G2"/>
  </mergeCells>
  <pageMargins left="0.78740157480314965" right="0.39370078740157483" top="0.59055118110236227" bottom="0.59055118110236227" header="0.31496062992125984" footer="0.31496062992125984"/>
  <pageSetup paperSize="9" scale="9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zoomScaleNormal="100" workbookViewId="0">
      <selection activeCell="I22" sqref="I22"/>
    </sheetView>
  </sheetViews>
  <sheetFormatPr defaultRowHeight="14.4" x14ac:dyDescent="0.3"/>
  <cols>
    <col min="2" max="2" width="25.33203125" customWidth="1"/>
    <col min="3" max="3" width="17.33203125" customWidth="1"/>
    <col min="4" max="4" width="13.109375" customWidth="1"/>
    <col min="5" max="5" width="13.6640625" customWidth="1"/>
    <col min="6" max="6" width="5.109375" customWidth="1"/>
    <col min="7" max="7" width="9.44140625" customWidth="1"/>
    <col min="8" max="10" width="12.6640625" customWidth="1"/>
  </cols>
  <sheetData>
    <row r="1" spans="1:10" x14ac:dyDescent="0.3">
      <c r="D1" s="107" t="s">
        <v>171</v>
      </c>
      <c r="E1" s="107"/>
      <c r="F1" s="107"/>
      <c r="G1" s="107"/>
    </row>
    <row r="2" spans="1:10" x14ac:dyDescent="0.3">
      <c r="B2" s="107" t="s">
        <v>153</v>
      </c>
      <c r="C2" s="107"/>
      <c r="D2" s="107"/>
      <c r="E2" s="107"/>
      <c r="F2" s="107"/>
      <c r="G2" s="107"/>
    </row>
    <row r="3" spans="1:10" ht="18" x14ac:dyDescent="0.35">
      <c r="A3" s="47" t="s">
        <v>170</v>
      </c>
      <c r="B3" s="47"/>
      <c r="C3" s="47"/>
      <c r="D3" s="47"/>
      <c r="E3" s="47"/>
      <c r="F3" s="48"/>
      <c r="G3" s="56"/>
      <c r="H3" s="57"/>
      <c r="I3" s="57"/>
      <c r="J3" s="57"/>
    </row>
    <row r="4" spans="1:10" ht="18" x14ac:dyDescent="0.35">
      <c r="A4" s="47"/>
      <c r="B4" s="47"/>
      <c r="C4" s="47"/>
      <c r="D4" s="47"/>
      <c r="E4" s="47"/>
      <c r="F4" s="48"/>
      <c r="G4" s="56"/>
      <c r="H4" s="57"/>
      <c r="I4" s="57"/>
      <c r="J4" s="57"/>
    </row>
    <row r="5" spans="1:10" ht="16.8" x14ac:dyDescent="0.3">
      <c r="A5" s="57" t="s">
        <v>156</v>
      </c>
      <c r="B5" s="57"/>
      <c r="C5" s="57"/>
      <c r="D5" s="57"/>
      <c r="E5" s="57"/>
      <c r="F5" s="57"/>
      <c r="G5" s="57"/>
    </row>
    <row r="6" spans="1:10" ht="16.8" x14ac:dyDescent="0.3">
      <c r="A6" s="108" t="s">
        <v>141</v>
      </c>
      <c r="B6" s="108"/>
      <c r="C6" s="108"/>
      <c r="D6" s="108"/>
      <c r="E6" s="108"/>
      <c r="F6" s="108"/>
      <c r="G6" s="108"/>
    </row>
    <row r="7" spans="1:10" ht="15" thickBot="1" x14ac:dyDescent="0.35">
      <c r="A7" s="2"/>
    </row>
    <row r="8" spans="1:10" ht="27" thickBot="1" x14ac:dyDescent="0.35">
      <c r="A8" s="9" t="s">
        <v>2</v>
      </c>
      <c r="B8" s="10" t="s">
        <v>12</v>
      </c>
      <c r="C8" s="10" t="s">
        <v>62</v>
      </c>
      <c r="D8" s="10" t="s">
        <v>63</v>
      </c>
    </row>
    <row r="9" spans="1:10" ht="15" thickBot="1" x14ac:dyDescent="0.35">
      <c r="A9" s="58">
        <v>1</v>
      </c>
      <c r="B9" s="59">
        <v>2</v>
      </c>
      <c r="C9" s="59">
        <v>3</v>
      </c>
      <c r="D9" s="59">
        <v>4</v>
      </c>
    </row>
    <row r="10" spans="1:10" ht="24.6" customHeight="1" thickBot="1" x14ac:dyDescent="0.35">
      <c r="A10" s="58">
        <v>1</v>
      </c>
      <c r="B10" s="59" t="s">
        <v>162</v>
      </c>
      <c r="C10" s="59">
        <v>1</v>
      </c>
      <c r="D10" s="59"/>
    </row>
    <row r="11" spans="1:10" ht="15" thickBot="1" x14ac:dyDescent="0.35">
      <c r="A11" s="30"/>
      <c r="B11" s="35" t="s">
        <v>8</v>
      </c>
      <c r="C11" s="32" t="s">
        <v>9</v>
      </c>
      <c r="D11" s="31">
        <f>SUM(D10:D10)</f>
        <v>0</v>
      </c>
      <c r="E11" s="33"/>
      <c r="F11" s="33"/>
      <c r="G11" s="33"/>
    </row>
    <row r="12" spans="1:10" x14ac:dyDescent="0.3">
      <c r="A12" s="49"/>
      <c r="B12" s="50"/>
      <c r="C12" s="49"/>
      <c r="D12" s="49"/>
      <c r="E12" s="33"/>
      <c r="F12" s="33"/>
      <c r="G12" s="33"/>
    </row>
    <row r="13" spans="1:10" x14ac:dyDescent="0.3">
      <c r="A13" s="49"/>
      <c r="B13" s="50"/>
      <c r="C13" s="49"/>
      <c r="D13" s="49"/>
      <c r="E13" s="33"/>
      <c r="F13" s="33"/>
      <c r="G13" s="33"/>
    </row>
    <row r="14" spans="1:10" ht="16.8" x14ac:dyDescent="0.3">
      <c r="A14" s="57" t="s">
        <v>157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0" ht="16.8" x14ac:dyDescent="0.3">
      <c r="A15" s="57" t="s">
        <v>64</v>
      </c>
      <c r="B15" s="57"/>
      <c r="C15" s="57"/>
      <c r="D15" s="57"/>
      <c r="E15" s="57"/>
      <c r="F15" s="57"/>
      <c r="G15" s="57"/>
    </row>
    <row r="16" spans="1:10" ht="16.8" x14ac:dyDescent="0.3">
      <c r="A16" s="108" t="s">
        <v>142</v>
      </c>
      <c r="B16" s="108"/>
      <c r="C16" s="108"/>
      <c r="D16" s="108"/>
      <c r="E16" s="108"/>
      <c r="F16" s="108"/>
      <c r="G16" s="108"/>
    </row>
    <row r="17" spans="1:10" ht="15" thickBot="1" x14ac:dyDescent="0.35">
      <c r="A17" s="2"/>
    </row>
    <row r="18" spans="1:10" ht="35.4" customHeight="1" thickBot="1" x14ac:dyDescent="0.35">
      <c r="A18" s="9" t="s">
        <v>2</v>
      </c>
      <c r="B18" s="10" t="s">
        <v>12</v>
      </c>
      <c r="C18" s="10" t="s">
        <v>160</v>
      </c>
      <c r="D18" s="10" t="s">
        <v>65</v>
      </c>
      <c r="E18" s="10" t="s">
        <v>66</v>
      </c>
    </row>
    <row r="19" spans="1:10" ht="15" thickBot="1" x14ac:dyDescent="0.35">
      <c r="A19" s="58"/>
      <c r="B19" s="59">
        <v>1</v>
      </c>
      <c r="C19" s="59">
        <v>2</v>
      </c>
      <c r="D19" s="59">
        <v>3</v>
      </c>
      <c r="E19" s="59">
        <v>4</v>
      </c>
    </row>
    <row r="20" spans="1:10" ht="27" thickBot="1" x14ac:dyDescent="0.35">
      <c r="A20" s="58">
        <v>1</v>
      </c>
      <c r="B20" s="59" t="s">
        <v>176</v>
      </c>
      <c r="C20" s="59"/>
      <c r="D20" s="59"/>
      <c r="E20" s="59"/>
    </row>
    <row r="21" spans="1:10" ht="27" thickBot="1" x14ac:dyDescent="0.35">
      <c r="A21" s="58">
        <v>2</v>
      </c>
      <c r="B21" s="59" t="s">
        <v>163</v>
      </c>
      <c r="C21" s="59">
        <v>80</v>
      </c>
      <c r="D21" s="59">
        <v>30</v>
      </c>
      <c r="E21" s="59"/>
    </row>
    <row r="22" spans="1:10" s="33" customFormat="1" ht="15" thickBot="1" x14ac:dyDescent="0.35">
      <c r="A22" s="30"/>
      <c r="B22" s="35" t="s">
        <v>8</v>
      </c>
      <c r="C22" s="32"/>
      <c r="D22" s="32" t="s">
        <v>9</v>
      </c>
      <c r="E22" s="31">
        <f>SUM(E20:E21)</f>
        <v>0</v>
      </c>
      <c r="F22"/>
      <c r="G22"/>
    </row>
    <row r="23" spans="1:10" ht="26.4" customHeight="1" thickBot="1" x14ac:dyDescent="0.35">
      <c r="A23" s="110" t="s">
        <v>164</v>
      </c>
      <c r="B23" s="111"/>
      <c r="C23" s="32"/>
      <c r="D23" s="32" t="s">
        <v>9</v>
      </c>
      <c r="E23" s="31">
        <f>D11+E22</f>
        <v>0</v>
      </c>
      <c r="F23" s="33"/>
      <c r="G23" s="33"/>
    </row>
    <row r="24" spans="1:10" x14ac:dyDescent="0.3">
      <c r="A24" s="16"/>
      <c r="H24" s="44"/>
      <c r="I24" s="44"/>
      <c r="J24" s="44"/>
    </row>
    <row r="25" spans="1:10" x14ac:dyDescent="0.3">
      <c r="A25" s="51"/>
      <c r="B25" s="44"/>
      <c r="C25" s="44"/>
      <c r="D25" s="44"/>
      <c r="E25" s="44"/>
      <c r="F25" s="44"/>
      <c r="G25" s="44"/>
    </row>
    <row r="26" spans="1:10" x14ac:dyDescent="0.3">
      <c r="A26" s="51" t="s">
        <v>152</v>
      </c>
      <c r="B26" s="44"/>
      <c r="C26" s="44"/>
      <c r="D26" s="44"/>
      <c r="E26" s="44"/>
    </row>
    <row r="27" spans="1:10" ht="55.95" customHeight="1" x14ac:dyDescent="0.3">
      <c r="A27" s="18"/>
      <c r="H27" s="42"/>
      <c r="I27" s="42"/>
      <c r="J27" s="42"/>
    </row>
    <row r="28" spans="1:10" ht="38.4" customHeight="1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41.4" customHeight="1" x14ac:dyDescent="0.3">
      <c r="A29" s="42"/>
      <c r="B29" s="42"/>
      <c r="C29" s="42"/>
      <c r="D29" s="42"/>
      <c r="E29" s="42"/>
      <c r="F29" s="42"/>
      <c r="G29" s="42"/>
      <c r="H29" s="43"/>
      <c r="I29" s="43"/>
      <c r="J29" s="43"/>
    </row>
    <row r="30" spans="1:10" x14ac:dyDescent="0.3">
      <c r="A30" s="43"/>
      <c r="B30" s="43"/>
      <c r="C30" s="43"/>
      <c r="D30" s="43"/>
      <c r="E30" s="43"/>
      <c r="F30" s="43"/>
      <c r="G30" s="43"/>
    </row>
  </sheetData>
  <mergeCells count="5">
    <mergeCell ref="A6:G6"/>
    <mergeCell ref="A16:G16"/>
    <mergeCell ref="A23:B23"/>
    <mergeCell ref="D1:G1"/>
    <mergeCell ref="B2:G2"/>
  </mergeCells>
  <pageMargins left="0.78740157480314965" right="0.39370078740157483" top="0.59055118110236227" bottom="0.59055118110236227" header="0.31496062992125984" footer="0.31496062992125984"/>
  <pageSetup paperSize="9" scale="9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3" zoomScaleNormal="100" workbookViewId="0">
      <selection activeCell="H26" sqref="H26"/>
    </sheetView>
  </sheetViews>
  <sheetFormatPr defaultRowHeight="14.4" x14ac:dyDescent="0.3"/>
  <cols>
    <col min="1" max="1" width="8.88671875" customWidth="1"/>
    <col min="2" max="2" width="25.33203125" customWidth="1"/>
    <col min="3" max="3" width="17.33203125" customWidth="1"/>
    <col min="4" max="4" width="13.109375" customWidth="1"/>
    <col min="5" max="5" width="13.6640625" customWidth="1"/>
    <col min="6" max="6" width="5.109375" customWidth="1"/>
    <col min="7" max="7" width="10.109375" customWidth="1"/>
    <col min="8" max="10" width="12.6640625" customWidth="1"/>
  </cols>
  <sheetData>
    <row r="1" spans="1:10" x14ac:dyDescent="0.3">
      <c r="D1" s="107" t="s">
        <v>195</v>
      </c>
      <c r="E1" s="107"/>
      <c r="F1" s="107"/>
      <c r="G1" s="107"/>
    </row>
    <row r="2" spans="1:10" x14ac:dyDescent="0.3">
      <c r="B2" s="107" t="s">
        <v>153</v>
      </c>
      <c r="C2" s="107"/>
      <c r="D2" s="107"/>
      <c r="E2" s="107"/>
      <c r="F2" s="107"/>
      <c r="G2" s="107"/>
    </row>
    <row r="3" spans="1:10" ht="18" x14ac:dyDescent="0.35">
      <c r="A3" s="47" t="s">
        <v>194</v>
      </c>
      <c r="B3" s="47"/>
      <c r="C3" s="47"/>
      <c r="D3" s="47"/>
      <c r="E3" s="47"/>
      <c r="F3" s="48"/>
      <c r="G3" s="81"/>
      <c r="H3" s="82"/>
      <c r="I3" s="82"/>
      <c r="J3" s="82"/>
    </row>
    <row r="4" spans="1:10" ht="18" x14ac:dyDescent="0.35">
      <c r="A4" s="47"/>
      <c r="B4" s="47"/>
      <c r="C4" s="47"/>
      <c r="D4" s="47"/>
      <c r="E4" s="47"/>
      <c r="F4" s="48"/>
      <c r="G4" s="81"/>
      <c r="H4" s="82"/>
      <c r="I4" s="82"/>
      <c r="J4" s="82"/>
    </row>
    <row r="5" spans="1:10" ht="16.8" x14ac:dyDescent="0.3">
      <c r="A5" s="82" t="s">
        <v>156</v>
      </c>
      <c r="B5" s="82"/>
      <c r="C5" s="82"/>
      <c r="D5" s="82"/>
      <c r="E5" s="82"/>
      <c r="F5" s="82"/>
      <c r="G5" s="82"/>
    </row>
    <row r="6" spans="1:10" ht="16.8" x14ac:dyDescent="0.3">
      <c r="A6" s="108" t="s">
        <v>141</v>
      </c>
      <c r="B6" s="108"/>
      <c r="C6" s="108"/>
      <c r="D6" s="108"/>
      <c r="E6" s="108"/>
      <c r="F6" s="108"/>
      <c r="G6" s="108"/>
    </row>
    <row r="7" spans="1:10" ht="15" thickBot="1" x14ac:dyDescent="0.35">
      <c r="A7" s="2"/>
    </row>
    <row r="8" spans="1:10" ht="27" thickBot="1" x14ac:dyDescent="0.35">
      <c r="A8" s="9" t="s">
        <v>2</v>
      </c>
      <c r="B8" s="10" t="s">
        <v>12</v>
      </c>
      <c r="C8" s="10" t="s">
        <v>62</v>
      </c>
      <c r="D8" s="10" t="s">
        <v>63</v>
      </c>
    </row>
    <row r="9" spans="1:10" ht="15" thickBot="1" x14ac:dyDescent="0.35">
      <c r="A9" s="83">
        <v>1</v>
      </c>
      <c r="B9" s="84">
        <v>2</v>
      </c>
      <c r="C9" s="84">
        <v>3</v>
      </c>
      <c r="D9" s="84">
        <v>4</v>
      </c>
    </row>
    <row r="10" spans="1:10" ht="24.6" customHeight="1" thickBot="1" x14ac:dyDescent="0.35">
      <c r="A10" s="83">
        <v>1</v>
      </c>
      <c r="B10" s="84" t="s">
        <v>199</v>
      </c>
      <c r="C10" s="84">
        <v>1</v>
      </c>
      <c r="D10" s="84">
        <v>1815103.6</v>
      </c>
    </row>
    <row r="11" spans="1:10" ht="15" thickBot="1" x14ac:dyDescent="0.35">
      <c r="A11" s="30"/>
      <c r="B11" s="35" t="s">
        <v>8</v>
      </c>
      <c r="C11" s="32" t="s">
        <v>9</v>
      </c>
      <c r="D11" s="31">
        <f>SUM(D10:D10)</f>
        <v>1815103.6</v>
      </c>
      <c r="E11" s="33"/>
      <c r="F11" s="33"/>
      <c r="G11" s="33"/>
    </row>
    <row r="12" spans="1:10" x14ac:dyDescent="0.3">
      <c r="A12" s="49"/>
      <c r="B12" s="50"/>
      <c r="C12" s="49"/>
      <c r="D12" s="49"/>
      <c r="E12" s="33"/>
      <c r="F12" s="33"/>
      <c r="G12" s="33"/>
    </row>
    <row r="13" spans="1:10" x14ac:dyDescent="0.3">
      <c r="A13" s="49"/>
      <c r="B13" s="50"/>
      <c r="C13" s="49"/>
      <c r="D13" s="49"/>
      <c r="E13" s="33"/>
      <c r="F13" s="33"/>
      <c r="G13" s="33"/>
    </row>
    <row r="14" spans="1:10" ht="16.8" x14ac:dyDescent="0.3">
      <c r="A14" s="82" t="s">
        <v>157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0" ht="16.8" x14ac:dyDescent="0.3">
      <c r="A15" s="82" t="s">
        <v>64</v>
      </c>
      <c r="B15" s="82"/>
      <c r="C15" s="82"/>
      <c r="D15" s="82"/>
      <c r="E15" s="82"/>
      <c r="F15" s="82"/>
      <c r="G15" s="82"/>
    </row>
    <row r="16" spans="1:10" ht="16.8" x14ac:dyDescent="0.3">
      <c r="A16" s="108" t="s">
        <v>142</v>
      </c>
      <c r="B16" s="108"/>
      <c r="C16" s="108"/>
      <c r="D16" s="108"/>
      <c r="E16" s="108"/>
      <c r="F16" s="108"/>
      <c r="G16" s="108"/>
    </row>
    <row r="17" spans="1:10" ht="15" thickBot="1" x14ac:dyDescent="0.35">
      <c r="A17" s="2"/>
    </row>
    <row r="18" spans="1:10" ht="35.4" customHeight="1" thickBot="1" x14ac:dyDescent="0.35">
      <c r="A18" s="9" t="s">
        <v>2</v>
      </c>
      <c r="B18" s="10" t="s">
        <v>12</v>
      </c>
      <c r="C18" s="10" t="s">
        <v>160</v>
      </c>
      <c r="D18" s="10" t="s">
        <v>65</v>
      </c>
      <c r="E18" s="10" t="s">
        <v>66</v>
      </c>
    </row>
    <row r="19" spans="1:10" ht="15" thickBot="1" x14ac:dyDescent="0.35">
      <c r="A19" s="83"/>
      <c r="B19" s="84">
        <v>1</v>
      </c>
      <c r="C19" s="84">
        <v>2</v>
      </c>
      <c r="D19" s="84">
        <v>3</v>
      </c>
      <c r="E19" s="84">
        <v>4</v>
      </c>
    </row>
    <row r="20" spans="1:10" ht="29.4" customHeight="1" thickBot="1" x14ac:dyDescent="0.35">
      <c r="A20" s="83">
        <v>1</v>
      </c>
      <c r="B20" s="84" t="s">
        <v>196</v>
      </c>
      <c r="C20" s="84">
        <v>68</v>
      </c>
      <c r="D20" s="84"/>
      <c r="E20" s="84">
        <v>653000</v>
      </c>
    </row>
    <row r="21" spans="1:10" ht="27" thickBot="1" x14ac:dyDescent="0.35">
      <c r="A21" s="83">
        <v>2</v>
      </c>
      <c r="B21" s="84" t="s">
        <v>197</v>
      </c>
      <c r="C21" s="84">
        <v>38</v>
      </c>
      <c r="D21" s="84">
        <v>600</v>
      </c>
      <c r="E21" s="84">
        <v>267800</v>
      </c>
    </row>
    <row r="22" spans="1:10" ht="15" thickBot="1" x14ac:dyDescent="0.35">
      <c r="A22" s="83">
        <v>3</v>
      </c>
      <c r="B22" s="84" t="s">
        <v>198</v>
      </c>
      <c r="C22" s="84"/>
      <c r="D22" s="84"/>
      <c r="E22" s="84"/>
    </row>
    <row r="23" spans="1:10" s="33" customFormat="1" ht="15" thickBot="1" x14ac:dyDescent="0.35">
      <c r="A23" s="30"/>
      <c r="B23" s="35" t="s">
        <v>8</v>
      </c>
      <c r="C23" s="32"/>
      <c r="D23" s="32" t="s">
        <v>9</v>
      </c>
      <c r="E23" s="31">
        <f>SUM(E20:E22)</f>
        <v>920800</v>
      </c>
      <c r="F23"/>
      <c r="G23"/>
    </row>
    <row r="24" spans="1:10" ht="26.4" customHeight="1" thickBot="1" x14ac:dyDescent="0.35">
      <c r="A24" s="110" t="s">
        <v>200</v>
      </c>
      <c r="B24" s="111"/>
      <c r="C24" s="32"/>
      <c r="D24" s="32" t="s">
        <v>9</v>
      </c>
      <c r="E24" s="31">
        <f>D11+E23</f>
        <v>2735903.6</v>
      </c>
      <c r="F24" s="33"/>
      <c r="G24" s="33"/>
    </row>
    <row r="25" spans="1:10" x14ac:dyDescent="0.3">
      <c r="A25" s="16"/>
      <c r="H25" s="44"/>
      <c r="I25" s="44"/>
      <c r="J25" s="44"/>
    </row>
    <row r="26" spans="1:10" x14ac:dyDescent="0.3">
      <c r="A26" s="51"/>
      <c r="B26" s="44"/>
      <c r="C26" s="44"/>
      <c r="D26" s="44"/>
      <c r="E26" s="44"/>
      <c r="F26" s="44"/>
      <c r="G26" s="44"/>
    </row>
    <row r="27" spans="1:10" x14ac:dyDescent="0.3">
      <c r="A27" s="51" t="s">
        <v>152</v>
      </c>
      <c r="B27" s="44"/>
      <c r="C27" s="44"/>
      <c r="D27" s="44"/>
      <c r="E27" s="44"/>
    </row>
    <row r="28" spans="1:10" ht="55.95" customHeight="1" x14ac:dyDescent="0.3">
      <c r="A28" s="18"/>
      <c r="H28" s="42"/>
      <c r="I28" s="42"/>
      <c r="J28" s="42"/>
    </row>
    <row r="29" spans="1:10" ht="38.4" customHeight="1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41.4" customHeight="1" x14ac:dyDescent="0.3">
      <c r="A30" s="42"/>
      <c r="B30" s="42"/>
      <c r="C30" s="42"/>
      <c r="D30" s="42"/>
      <c r="E30" s="42"/>
      <c r="F30" s="42"/>
      <c r="G30" s="42"/>
      <c r="H30" s="43"/>
      <c r="I30" s="43"/>
      <c r="J30" s="43"/>
    </row>
    <row r="31" spans="1:10" x14ac:dyDescent="0.3">
      <c r="A31" s="43"/>
      <c r="B31" s="43"/>
      <c r="C31" s="43"/>
      <c r="D31" s="43"/>
      <c r="E31" s="43"/>
      <c r="F31" s="43"/>
      <c r="G31" s="43"/>
    </row>
  </sheetData>
  <mergeCells count="5">
    <mergeCell ref="D1:G1"/>
    <mergeCell ref="B2:G2"/>
    <mergeCell ref="A6:G6"/>
    <mergeCell ref="A16:G16"/>
    <mergeCell ref="A24:B24"/>
  </mergeCells>
  <pageMargins left="0.78740157480314965" right="0.39370078740157483" top="0.59055118110236227" bottom="0.59055118110236227" header="0.31496062992125984" footer="0.31496062992125984"/>
  <pageSetup paperSize="9" scale="9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50400</vt:lpstr>
      <vt:lpstr>50400,</vt:lpstr>
      <vt:lpstr>50300</vt:lpstr>
      <vt:lpstr>50320</vt:lpstr>
      <vt:lpstr>50500</vt:lpstr>
      <vt:lpstr>Лист1</vt:lpstr>
      <vt:lpstr>'50300'!Область_печати</vt:lpstr>
      <vt:lpstr>'50320'!Область_печати</vt:lpstr>
      <vt:lpstr>'50400,'!Область_печати</vt:lpstr>
      <vt:lpstr>'50500'!Область_печати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2018-01-24T04:21:02Z</dcterms:modified>
</cp:coreProperties>
</file>